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70" activeTab="10"/>
  </bookViews>
  <sheets>
    <sheet name="1970" sheetId="1" r:id="rId1"/>
    <sheet name="1975" sheetId="2" r:id="rId2"/>
    <sheet name="1980" sheetId="3" r:id="rId3"/>
    <sheet name="1985" sheetId="4" r:id="rId4"/>
    <sheet name="1990" sheetId="5" r:id="rId5"/>
    <sheet name="1995" sheetId="6" r:id="rId6"/>
    <sheet name="2000" sheetId="7" r:id="rId7"/>
    <sheet name="2001" sheetId="8" r:id="rId8"/>
    <sheet name="2005" sheetId="9" r:id="rId9"/>
    <sheet name="2006" sheetId="10" r:id="rId10"/>
    <sheet name="2010" sheetId="11" r:id="rId11"/>
  </sheets>
  <definedNames/>
  <calcPr fullCalcOnLoad="1"/>
</workbook>
</file>

<file path=xl/sharedStrings.xml><?xml version="1.0" encoding="utf-8"?>
<sst xmlns="http://schemas.openxmlformats.org/spreadsheetml/2006/main" count="1527" uniqueCount="305">
  <si>
    <t>Liste circoscrizionali</t>
  </si>
  <si>
    <t>Piemonte</t>
  </si>
  <si>
    <t>Lombardia</t>
  </si>
  <si>
    <t>Veneto</t>
  </si>
  <si>
    <t>Liguria</t>
  </si>
  <si>
    <t xml:space="preserve">Emilia 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</si>
  <si>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</si>
  <si>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</si>
  <si>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</si>
  <si>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</si>
  <si>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</si>
  <si>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</si>
  <si>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</si>
  <si>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</si>
  <si>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</si>
  <si>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</si>
  <si>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 xml:space="preserve">Riepilogo </t>
  </si>
  <si>
    <t>Romagna</t>
  </si>
  <si>
    <t>nazionale</t>
  </si>
  <si>
    <t>Forza Italia-Polo Pop.</t>
  </si>
  <si>
    <t>(c) Alleanza nazionale</t>
  </si>
  <si>
    <t>Centro cristiano democratico</t>
  </si>
  <si>
    <t>Lega nord</t>
  </si>
  <si>
    <t>-</t>
  </si>
  <si>
    <t>Lega Italia federale</t>
  </si>
  <si>
    <t>Pds</t>
  </si>
  <si>
    <t>Rifondazione comunista</t>
  </si>
  <si>
    <t>Fed. dei Verdi</t>
  </si>
  <si>
    <t>Progressisti</t>
  </si>
  <si>
    <t>Popolari</t>
  </si>
  <si>
    <t>Patto democratici</t>
  </si>
  <si>
    <t>Popolari democratici</t>
  </si>
  <si>
    <t>Part. pens.</t>
  </si>
  <si>
    <t>(b) Popolari - Patto dem.</t>
  </si>
  <si>
    <t>Pri</t>
  </si>
  <si>
    <t>Fed. Laburista</t>
  </si>
  <si>
    <t>Pannella-Riformatori</t>
  </si>
  <si>
    <t>Fronte autonomista</t>
  </si>
  <si>
    <t>Mov. soc. tricolore</t>
  </si>
  <si>
    <t>Totale voti validi</t>
  </si>
  <si>
    <t>Elettori</t>
  </si>
  <si>
    <t>(a) La voce "altre liste" comprende le liste o coalizioni di liste locali o presenti solo in una regione.</t>
  </si>
  <si>
    <t>Votanti</t>
  </si>
  <si>
    <t>(b) In Toscana fanno parte della coalizione anche i Liberali.</t>
  </si>
  <si>
    <t>%</t>
  </si>
  <si>
    <t>(c) In Umbria Alleanza nazionale si è presentata in coalizione con due liste locali.</t>
  </si>
  <si>
    <t>Voti non validi</t>
  </si>
  <si>
    <t>(d) In Puglia la coalizione include anche i Socialdemocratici.</t>
  </si>
  <si>
    <t>Voti alle sole liste regionali</t>
  </si>
  <si>
    <t>Elezioni regionali del 6 maggio 1990. Risultati per regione (valori assoluti).</t>
  </si>
  <si>
    <t>Elezioni regionali del 6 maggio 1990. Risultati per regione (valori percentuali).</t>
  </si>
  <si>
    <t xml:space="preserve">Liste </t>
  </si>
  <si>
    <t>Dc</t>
  </si>
  <si>
    <t>Pci</t>
  </si>
  <si>
    <t>Psi</t>
  </si>
  <si>
    <t>Msi-Dn</t>
  </si>
  <si>
    <t>Pli</t>
  </si>
  <si>
    <t>Psdi</t>
  </si>
  <si>
    <t>Lista verde</t>
  </si>
  <si>
    <t>Verdi arcobaòeno</t>
  </si>
  <si>
    <t>L. verde-Verdi arc.</t>
  </si>
  <si>
    <t>Democrazia proletaria</t>
  </si>
  <si>
    <t>L. antiproib. Droga</t>
  </si>
  <si>
    <t xml:space="preserve">Lega lombarda </t>
  </si>
  <si>
    <t>Cpa</t>
  </si>
  <si>
    <t>(a)   Altre liste</t>
  </si>
  <si>
    <t>Altre liste</t>
  </si>
  <si>
    <t>% voti validi</t>
  </si>
  <si>
    <t>Di cui schede bianche</t>
  </si>
  <si>
    <t>Piemonte:</t>
  </si>
  <si>
    <t>Partito pensionati</t>
  </si>
  <si>
    <t>Lista pensionati</t>
  </si>
  <si>
    <t>All. lomb. alt.</t>
  </si>
  <si>
    <t>Part. dem. cap.</t>
  </si>
  <si>
    <t>All. pens.</t>
  </si>
  <si>
    <t>Union piemonteisa</t>
  </si>
  <si>
    <t>Lista ecologica</t>
  </si>
  <si>
    <t>Emilia-Romagna</t>
  </si>
  <si>
    <t>Automobilisti</t>
  </si>
  <si>
    <t>Mov. naz. it. cacc.</t>
  </si>
  <si>
    <t>Lega merid. d'It.</t>
  </si>
  <si>
    <t>Uv</t>
  </si>
  <si>
    <t>Npp</t>
  </si>
  <si>
    <t>Piem. anticaccia</t>
  </si>
  <si>
    <t>P. S.d'az.</t>
  </si>
  <si>
    <t>Lista locale</t>
  </si>
  <si>
    <t>L. ven-L. lomb</t>
  </si>
  <si>
    <t>Lista azzurra</t>
  </si>
  <si>
    <t>Uomo qualunque</t>
  </si>
  <si>
    <t>Elezioni regionali del 12 maggio 1985. Risultati per regione (valori assoluti).</t>
  </si>
  <si>
    <t>Elezioni regionali del 12 maggio 1985. Risultati per regione (valori percentuali).</t>
  </si>
  <si>
    <t>Partito naz. pensionati</t>
  </si>
  <si>
    <t>Uv-Pd- Upap-Ecol.</t>
  </si>
  <si>
    <t>Liga veneta</t>
  </si>
  <si>
    <t>Liga veneta All. IP</t>
  </si>
  <si>
    <t>(a) la voce "altre liste" comprende:</t>
  </si>
  <si>
    <t>All. it. pens</t>
  </si>
  <si>
    <t>Lista di lotta</t>
  </si>
  <si>
    <t>Partito umanista</t>
  </si>
  <si>
    <t>Lista verde civica</t>
  </si>
  <si>
    <t>Lista civica e verde</t>
  </si>
  <si>
    <t>Partito monarchico nazionale</t>
  </si>
  <si>
    <t>Liga veneta seren.</t>
  </si>
  <si>
    <t>Socialdemocratici europei</t>
  </si>
  <si>
    <t>Part. naz. inq.</t>
  </si>
  <si>
    <t>Emilia Romagna</t>
  </si>
  <si>
    <t>All.it pens.</t>
  </si>
  <si>
    <t>Elezioni regionali del 1980. Risultati per regione (valori assoluti).</t>
  </si>
  <si>
    <t>Elezioni regionali del 1980. Risultati per regione (valori percentuali).</t>
  </si>
  <si>
    <t>Dp</t>
  </si>
  <si>
    <t>Pdup</t>
  </si>
  <si>
    <t>Ass. per Trieste</t>
  </si>
  <si>
    <t>Lega com.riv.</t>
  </si>
  <si>
    <t>Poe</t>
  </si>
  <si>
    <t>Lega soc.riv</t>
  </si>
  <si>
    <t xml:space="preserve">Lazio </t>
  </si>
  <si>
    <t xml:space="preserve">Lombardia </t>
  </si>
  <si>
    <t xml:space="preserve">Lista civ.menegh. </t>
  </si>
  <si>
    <t>Alleanza civica</t>
  </si>
  <si>
    <t>Part. crist. az. soc.</t>
  </si>
  <si>
    <t>Lega soc.riv.</t>
  </si>
  <si>
    <t>Fiore margh.</t>
  </si>
  <si>
    <t xml:space="preserve">Molise </t>
  </si>
  <si>
    <t>Nuov.sin.mol.</t>
  </si>
  <si>
    <t>Art.comm.mol.</t>
  </si>
  <si>
    <t>Upp</t>
  </si>
  <si>
    <t>Lista rad. pugl.</t>
  </si>
  <si>
    <t>Nuova Riviera</t>
  </si>
  <si>
    <t xml:space="preserve">Lega com.riv. </t>
  </si>
  <si>
    <t>Elezioni regionali del 15 giugno 1975. Risultati per regione (valori assoluti).</t>
  </si>
  <si>
    <t>Ind.</t>
  </si>
  <si>
    <t>Un. pop.</t>
  </si>
  <si>
    <t>Dem. operaia</t>
  </si>
  <si>
    <t>Un. pop. soc.</t>
  </si>
  <si>
    <t>U. F. D</t>
  </si>
  <si>
    <t>URSD</t>
  </si>
  <si>
    <t>Part. Giust. it.</t>
  </si>
  <si>
    <t>Sin. ind.</t>
  </si>
  <si>
    <t>Elezioni regionali del 7 giugno 1970. Risultati per regione (valori assoluti).</t>
  </si>
  <si>
    <t>Psu</t>
  </si>
  <si>
    <t>Psiup</t>
  </si>
  <si>
    <t>Pdium</t>
  </si>
  <si>
    <t>Msi</t>
  </si>
  <si>
    <t>Autonomisti d'Italia</t>
  </si>
  <si>
    <t>Papi</t>
  </si>
  <si>
    <t>Socialdemocrazia</t>
  </si>
  <si>
    <t>Pnd</t>
  </si>
  <si>
    <t>Stella Rossa-Rivoluzione socialista</t>
  </si>
  <si>
    <t>Part. Com. Marxista Leninista</t>
  </si>
  <si>
    <t>Fonte:</t>
  </si>
  <si>
    <t>Per gli anni successivi i dati sono stati forniti dal Ministero dell'Interno, Direzione generale dell'Amministrazione civile, Direzione centrale per i servizi elettorali.</t>
  </si>
  <si>
    <t>Coaliz. Centro-Sinistra</t>
  </si>
  <si>
    <t>Partito Repubblicano It.</t>
  </si>
  <si>
    <t>Comunisti Italiani</t>
  </si>
  <si>
    <t>Pannella-Bonino</t>
  </si>
  <si>
    <t>Coaliz. Centro-Destra</t>
  </si>
  <si>
    <t>L.  Cito Lega d'Az. Merid.</t>
  </si>
  <si>
    <t>Polo Federalista</t>
  </si>
  <si>
    <t>Veneti d'Europa-APE</t>
  </si>
  <si>
    <t>Partito Umanista</t>
  </si>
  <si>
    <t>Fronte Marco Polo</t>
  </si>
  <si>
    <t>Azione Popolare</t>
  </si>
  <si>
    <t>Viva le Marche</t>
  </si>
  <si>
    <t>Autonomia Liberale</t>
  </si>
  <si>
    <t>Cobas per l'Autorg.</t>
  </si>
  <si>
    <t>Diritti Civili</t>
  </si>
  <si>
    <t>Nuovo Progetto</t>
  </si>
  <si>
    <t>di cui schede bianche</t>
  </si>
  <si>
    <t>% sui voti non validi</t>
  </si>
  <si>
    <r>
      <t xml:space="preserve">Istat, </t>
    </r>
    <r>
      <rPr>
        <i/>
        <sz val="9"/>
        <rFont val="Times New Roman"/>
        <family val="1"/>
      </rPr>
      <t>45 Anni di elezioni in Italia 1946-90</t>
    </r>
    <r>
      <rPr>
        <sz val="9"/>
        <rFont val="Times New Roman"/>
        <family val="1"/>
      </rPr>
      <t>, Roma 1990.</t>
    </r>
  </si>
  <si>
    <t>Rifond. Comunista</t>
  </si>
  <si>
    <t>Democratici di Sin.</t>
  </si>
  <si>
    <t>Sdi</t>
  </si>
  <si>
    <t>Ppi</t>
  </si>
  <si>
    <t>Rinnov. Italiano-Dini</t>
  </si>
  <si>
    <t>Forza Italia</t>
  </si>
  <si>
    <t>Ccd</t>
  </si>
  <si>
    <t>Alleanza Nazionale</t>
  </si>
  <si>
    <t>Lega Nord</t>
  </si>
  <si>
    <t>I Democratici</t>
  </si>
  <si>
    <t>Cdu</t>
  </si>
  <si>
    <t>Unione dem.per l'Europa</t>
  </si>
  <si>
    <t>Autonomisti</t>
  </si>
  <si>
    <t>Altri minori</t>
  </si>
  <si>
    <t>Elezioni regionali del 16 aprile 2000. Voti validi alle liste regionali (valori assoluti).</t>
  </si>
  <si>
    <t>Elezioni regionali del 16 aprile 2000. Voti validi alle liste provinciali (valori assoluti).</t>
  </si>
  <si>
    <t>Elezioni regionali del 16 aprile 2000. Voti validi alle liste provinciali (valori percentuali).</t>
  </si>
  <si>
    <t>Elezioni regionali del 16 aprile 2000. Voti validi alle liste regionali (valori percentuali).</t>
  </si>
  <si>
    <t>Elezioni regionali del 23 aprile 1995. Voti validi alle liste provinciali, per regione (valori assoluti).</t>
  </si>
  <si>
    <t>Elezioni regionali del 23 aprile 1995. Voti validi alle liste provinciali, per regione (valori percentuali).</t>
  </si>
  <si>
    <t>Elezioni regionali del 23 aprile 1995. Voti validi alle liste regionali, per regione (valori percentuali).</t>
  </si>
  <si>
    <t>Partito Pensionati</t>
  </si>
  <si>
    <t>Mov. SocialeTricolore</t>
  </si>
  <si>
    <t>Lega d'Az. Mer.-Mov.Naz.Pop.</t>
  </si>
  <si>
    <t>(a) Autonomisti</t>
  </si>
  <si>
    <t>(b) Altri</t>
  </si>
  <si>
    <t>(a) Piemonte Nazione Europa (Piemonte); Nuova Italia-Autonomia Veneta (Veneto); Fronte Autonomista (Liguria); Lega Italia Federale (Campania).</t>
  </si>
  <si>
    <t>Elezioni regionali del 23 aprile 1995. Voti validi alle liste regionali, per regione (valori assoluti).</t>
  </si>
  <si>
    <t>(b) Verdi -Verdi (Piemonte); Socialdemocrazia-Partito Socialista Riformista (Calabria); Verdi Diritti Ambiente Lavoro Arcobaleno (Campania).</t>
  </si>
  <si>
    <t>(b) Verdi-verdi (Piemonte); Socialdemocrazia-Partito Socialista Riformista (Calabria); Verdi Diritti Ambiente Lavoro Arcobaleno (Campania).</t>
  </si>
  <si>
    <t xml:space="preserve">(d) Pri- Fed. laburista </t>
  </si>
  <si>
    <t>(a) Altre liste</t>
  </si>
  <si>
    <t>(a) La voce "altre liste" comprende le liste o coalizioni di liste, sia locali che presenti in una sola regione.</t>
  </si>
  <si>
    <t>(a) Fronte Nazionale</t>
  </si>
  <si>
    <t>(a) Fronte Nazionale comprende anche Mov. Soc. tricolore (Umbria); e Mov.Soc. F Tric.-Fr.Naz.(Molise);</t>
  </si>
  <si>
    <t xml:space="preserve">(a) Altre liste </t>
  </si>
  <si>
    <t>Totale voti Validi</t>
  </si>
  <si>
    <t>Note:</t>
  </si>
  <si>
    <t xml:space="preserve">Note: </t>
  </si>
  <si>
    <t xml:space="preserve">(a) "Altre liste" comprende: </t>
  </si>
  <si>
    <t xml:space="preserve"> </t>
  </si>
  <si>
    <t>Dati relativi alle consultazioni elettorali regionali: regioni a statuto ordinario.</t>
  </si>
  <si>
    <t>Voti validi</t>
  </si>
  <si>
    <t>Candidato</t>
  </si>
  <si>
    <r>
      <t>Coaliz. Centro-Destra</t>
    </r>
    <r>
      <rPr>
        <b/>
        <vertAlign val="superscript"/>
        <sz val="9"/>
        <rFont val="Times New Roman"/>
        <family val="1"/>
      </rPr>
      <t>a</t>
    </r>
  </si>
  <si>
    <t>Iorio Angelo Michele</t>
  </si>
  <si>
    <t>Ccd - Cdu</t>
  </si>
  <si>
    <r>
      <t>Coaliz. Centro-Sinistra</t>
    </r>
    <r>
      <rPr>
        <b/>
        <vertAlign val="superscript"/>
        <sz val="9"/>
        <rFont val="Times New Roman"/>
        <family val="1"/>
      </rPr>
      <t>b</t>
    </r>
  </si>
  <si>
    <t>Di Stasi Giovanni</t>
  </si>
  <si>
    <t>Socialisti -L. Sgarbi</t>
  </si>
  <si>
    <t>Fiamma Tricolore</t>
  </si>
  <si>
    <t>Dem. Europea</t>
  </si>
  <si>
    <t>Dem. di Sinistra</t>
  </si>
  <si>
    <t>La Margherita</t>
  </si>
  <si>
    <t>Fed. dei Verdi - Com. Italiani</t>
  </si>
  <si>
    <t>% votanti (su elettori)</t>
  </si>
  <si>
    <t>Lista Di Pietro</t>
  </si>
  <si>
    <t>% voti validi (su votanti)</t>
  </si>
  <si>
    <t>Rif. Comunista</t>
  </si>
  <si>
    <t>Voti non validi o contestati</t>
  </si>
  <si>
    <t>% voti non validi</t>
  </si>
  <si>
    <t>% s. bianche (sui voti non validi)</t>
  </si>
  <si>
    <r>
      <t xml:space="preserve">a </t>
    </r>
    <r>
      <rPr>
        <sz val="9"/>
        <rFont val="Times New Roman"/>
        <family val="1"/>
      </rPr>
      <t>La coalizione Centro-Destra comprende: FI, An, Ccd-Cdu, Dem. Europea, Socialista-L. Sgarbi, Fiamma Tricolore.</t>
    </r>
  </si>
  <si>
    <t>% (su elettori)</t>
  </si>
  <si>
    <r>
      <t>b</t>
    </r>
    <r>
      <rPr>
        <sz val="9"/>
        <rFont val="Times New Roman"/>
        <family val="1"/>
      </rPr>
      <t xml:space="preserve"> La coalizione Centro-Sinistra comprende: Ds, La Margherita, Fed. Dei Verdi-Ci, Lista Di Pietro, Rc, Sdi.</t>
    </r>
  </si>
  <si>
    <t>% (su votanti)</t>
  </si>
  <si>
    <t>% (sui votanti)</t>
  </si>
  <si>
    <t xml:space="preserve">Elezioni regionali per il Molise, 11 November 2001. </t>
  </si>
  <si>
    <t>Voti validi %</t>
  </si>
  <si>
    <t>Udeur</t>
  </si>
  <si>
    <t>Udc</t>
  </si>
  <si>
    <t>Uniti nell'Ulivo</t>
  </si>
  <si>
    <t>Mov. Idea soc. Rauti</t>
  </si>
  <si>
    <t>Elezioni regionali del 3 e 4 aprile 2005 (17 e 18 aprile per la sola Regione Basilicata). Voti validi alle liste provinciali (valori assoluti).</t>
  </si>
  <si>
    <t>Alternativa soc. Mussolini</t>
  </si>
  <si>
    <t>Dem. cristiana</t>
  </si>
  <si>
    <t>Elezioni regionali del 3 e 4 aprile 2005 (17 e 18 aprile per la sola Regione Basilicata). Voti validi alle liste provinciali (valori percentuali).</t>
  </si>
  <si>
    <t>Elezioni regionali del 3 e 4 aprile 2005 (17 e 18 aprile per la sola Regione Basilicata). Voti validi alle liste regionali (valori assoluti).</t>
  </si>
  <si>
    <t>L'Unione (coaliz. centro-sinistra)</t>
  </si>
  <si>
    <t>Casa delle libertà (coaliz. centro-destra)</t>
  </si>
  <si>
    <t>Nuovo Psi</t>
  </si>
  <si>
    <t>Patto democratico</t>
  </si>
  <si>
    <t>Lista consumatori</t>
  </si>
  <si>
    <t>Liberaldemocratici</t>
  </si>
  <si>
    <t>Dem. Crist. Ecologisti</t>
  </si>
  <si>
    <t>Dem. Cristiana</t>
  </si>
  <si>
    <t>Progetto Nordest</t>
  </si>
  <si>
    <t>Rosini Presidente</t>
  </si>
  <si>
    <t>Soc. laici</t>
  </si>
  <si>
    <t>Unità popolare</t>
  </si>
  <si>
    <r>
      <t xml:space="preserve">L'Italia dei Valori </t>
    </r>
    <r>
      <rPr>
        <b/>
        <vertAlign val="superscript"/>
        <sz val="10"/>
        <rFont val="Times New Roman"/>
        <family val="1"/>
      </rPr>
      <t>a</t>
    </r>
  </si>
  <si>
    <r>
      <t>Sdi</t>
    </r>
    <r>
      <rPr>
        <b/>
        <vertAlign val="superscript"/>
        <sz val="10"/>
        <rFont val="Times New Roman"/>
        <family val="1"/>
      </rPr>
      <t xml:space="preserve"> b</t>
    </r>
  </si>
  <si>
    <r>
      <t>Nuovo Psi</t>
    </r>
    <r>
      <rPr>
        <b/>
        <vertAlign val="superscript"/>
        <sz val="10"/>
        <rFont val="Times New Roman"/>
        <family val="1"/>
      </rPr>
      <t xml:space="preserve"> c</t>
    </r>
  </si>
  <si>
    <r>
      <t>Altri di centrosinistra</t>
    </r>
    <r>
      <rPr>
        <b/>
        <vertAlign val="superscript"/>
        <sz val="10"/>
        <rFont val="Times New Roman"/>
        <family val="1"/>
      </rPr>
      <t xml:space="preserve"> d</t>
    </r>
  </si>
  <si>
    <r>
      <t xml:space="preserve">Altri di centrodestra </t>
    </r>
    <r>
      <rPr>
        <b/>
        <vertAlign val="superscript"/>
        <sz val="10"/>
        <rFont val="Times New Roman"/>
        <family val="1"/>
      </rPr>
      <t>e</t>
    </r>
  </si>
  <si>
    <r>
      <t xml:space="preserve">Altri </t>
    </r>
    <r>
      <rPr>
        <b/>
        <vertAlign val="superscript"/>
        <sz val="10"/>
        <rFont val="Times New Roman"/>
        <family val="1"/>
      </rPr>
      <t>f</t>
    </r>
  </si>
  <si>
    <r>
      <t>a</t>
    </r>
    <r>
      <rPr>
        <sz val="10"/>
        <rFont val="Times New Roman"/>
        <family val="1"/>
      </rPr>
      <t xml:space="preserve"> In Campania la lista "L'Italia dei Valori" si è presentata unitamente alla "Lista consumatori".</t>
    </r>
  </si>
  <si>
    <r>
      <t>b</t>
    </r>
    <r>
      <rPr>
        <sz val="10"/>
        <rFont val="Times New Roman"/>
        <family val="1"/>
      </rPr>
      <t xml:space="preserve"> In Puglia la lista "Sdi" si è presentata unitamente a "Unità soc."; in Calabria con la lista "Altri"</t>
    </r>
  </si>
  <si>
    <r>
      <t>c</t>
    </r>
    <r>
      <rPr>
        <sz val="10"/>
        <rFont val="Times New Roman"/>
        <family val="1"/>
      </rPr>
      <t xml:space="preserve"> In Veneto la lista "Nuovo Psi" si è presentata unitamente ad "Altri" e in Puglia al "Pri".</t>
    </r>
  </si>
  <si>
    <r>
      <t>d</t>
    </r>
    <r>
      <rPr>
        <sz val="10"/>
        <rFont val="Times New Roman"/>
        <family val="1"/>
      </rPr>
      <t xml:space="preserve"> Le altre liste di centrosinistra qui ricomprese sono: Insieme per Bresso e Pensionati Europa in Piemonte; Per il Veneto, Lista consumatori e Liga fronte Veneto in Veneto; Gente della Liguria, Consumatori e Patto in Liguria; Lista civica Marche nelle Marche; Lista civica Marrazzo, Avanti Lazio e Forza Roma nel Lazio; Socialdemocrazia in Abruzzo; Patto in Basilicata; Democr. federalista, Governo civico, Repubblicani in Campania; Progetto Calabrie, Lista consumatori, Uniti per la Calabria e Rep. Eur.-Altri in Calabria; Lista primavera, Dc Uniti, Verdi e Psdi soc. aut- Rep. eur. in Puglia.</t>
    </r>
  </si>
  <si>
    <r>
      <t>e</t>
    </r>
    <r>
      <rPr>
        <sz val="10"/>
        <rFont val="Times New Roman"/>
        <family val="1"/>
      </rPr>
      <t xml:space="preserve"> Le altre liste di centrodestra qui ricomprese sono: Moderati riformisti e Rep. soc. lib. in Abruzzo; Lista Storace, Lista consumatori, Part. lib.-Pri e Costituente democr. nel Lazio; Lista Sandro Biasotti, Lista consumatori, Pens.-Animalisti e Socialisti liberali in Liguria; Polo laico in Lombardia; Ambientalisti, Lista consumatori e socialisti liberali in Piemonte; Verdi in Toscana; Puglia prima di tutto in Puglia; Con Abramo in Calabria.</t>
    </r>
  </si>
  <si>
    <r>
      <t>f</t>
    </r>
    <r>
      <rPr>
        <sz val="10"/>
        <rFont val="Times New Roman"/>
        <family val="1"/>
      </rPr>
      <t xml:space="preserve"> Sotto la voce "Altri" sono qui ricomprese le seguenti liste: Part. pensionati in Piemonte e Puglia; Liberaldemocratici, Lega padana Lombardia, Pensioni e lavoro e Part. pensionati in Lombardia; Progetto nord-est in Veneto; Castellaneta e Part. pensionati in Liguria; Lista consumatori-Altri in Emilia-Romagna; No euro e Soc. Pri-Pli-Psdi-Altri nelle Marche; Soc. laici in Toscana; Il trifoglio, Lista quadrifoglio, Consumatori uniti e Part. pensionati nel Lazio; Fed. di Centro e Unità popolare in Basilicata; Rep. europei e Part. pensionati in Campania; Dem. Crist. ecologisti in Calabria.</t>
    </r>
  </si>
  <si>
    <r>
      <t xml:space="preserve">Alternativa soc. Mussolini </t>
    </r>
    <r>
      <rPr>
        <b/>
        <vertAlign val="superscript"/>
        <sz val="10"/>
        <rFont val="Times New Roman"/>
        <family val="1"/>
      </rPr>
      <t>a</t>
    </r>
  </si>
  <si>
    <r>
      <t>a</t>
    </r>
    <r>
      <rPr>
        <sz val="10"/>
        <rFont val="Times New Roman"/>
        <family val="1"/>
      </rPr>
      <t xml:space="preserve"> In Lombardia "Aternativa sociale Mussolini-Altri"</t>
    </r>
  </si>
  <si>
    <t>Elezioni regionali del 3 e 4 aprile 2005 (17 e 18 aprile per la sola Regione Basilicata). Voti validi alle liste regionali (valori percentuali).</t>
  </si>
  <si>
    <t>Liste regionali</t>
  </si>
  <si>
    <t>Ruta Roberto</t>
  </si>
  <si>
    <t>Di Pietro It. Valori</t>
  </si>
  <si>
    <t>U.d.Eur Popolari</t>
  </si>
  <si>
    <t>Dem. Cristiana per le autonomie</t>
  </si>
  <si>
    <t>Progetto Molise</t>
  </si>
  <si>
    <t>Molise civile</t>
  </si>
  <si>
    <t>Fed. Dei Verdi</t>
  </si>
  <si>
    <t>Alternativa Per Il Molise A. Mussolini</t>
  </si>
  <si>
    <t>Elezioni regionali per il Molise, 5 e 6 novembre 2006</t>
  </si>
  <si>
    <t>Regione</t>
  </si>
  <si>
    <t>(N)</t>
  </si>
  <si>
    <t>–</t>
  </si>
  <si>
    <t>Partito democratico</t>
  </si>
  <si>
    <t>Italia dei valori</t>
  </si>
  <si>
    <t>Popolo della libertà</t>
  </si>
  <si>
    <t>% schede bianche (su votanti)</t>
  </si>
  <si>
    <t>% voti nulli o contestati (su votanti)</t>
  </si>
  <si>
    <t>% voti al solo presidente (su voti validi)</t>
  </si>
  <si>
    <t>Elezioni regionali del 28 e 29 marzo 2010. Voti validi alle liste provinciali (valori percentuali).</t>
  </si>
  <si>
    <r>
      <t>Fonte</t>
    </r>
    <r>
      <rPr>
        <sz val="8"/>
        <rFont val="Times New Roman"/>
        <family val="1"/>
      </rPr>
      <t>: Nostra elaborazione su dati provvisori del ministero dell’Interno – Direzione centrale per i servizi elettorali. I risultati della regione Toscana sono stati forniti dall’Ufficio e osservatorio elettorale regionale, per la regione Marche dal P.F. Sistema Informativo Statistico, per la regione Calabria dall’Unità operativa elettorale, per la regione Puglia i risultati si riferiscono ai dati presenti all’indirizzo http://www.elezioni.regione.puglia.it/</t>
    </r>
  </si>
  <si>
    <t>Totale</t>
  </si>
  <si>
    <r>
      <t>Rc-Sinistra europea-Pdci</t>
    </r>
    <r>
      <rPr>
        <vertAlign val="superscript"/>
        <sz val="10"/>
        <rFont val="Times New Roman"/>
        <family val="1"/>
      </rPr>
      <t>a</t>
    </r>
  </si>
  <si>
    <r>
      <t>Altri partiti centro-sinistra</t>
    </r>
    <r>
      <rPr>
        <vertAlign val="superscript"/>
        <sz val="10"/>
        <rFont val="Times New Roman"/>
        <family val="1"/>
      </rPr>
      <t>b</t>
    </r>
  </si>
  <si>
    <r>
      <t>Altri partiti centro-desrta</t>
    </r>
    <r>
      <rPr>
        <vertAlign val="superscript"/>
        <sz val="10"/>
        <rFont val="Times New Roman"/>
        <family val="1"/>
      </rPr>
      <t>c</t>
    </r>
  </si>
  <si>
    <r>
      <t>Altre liste</t>
    </r>
    <r>
      <rPr>
        <vertAlign val="superscript"/>
        <sz val="10"/>
        <rFont val="Times New Roman"/>
        <family val="1"/>
      </rPr>
      <t>d</t>
    </r>
  </si>
  <si>
    <r>
      <t>a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In Toscana e Puglia Rc e Pdci uniti nella sigla «Federazione di sinistra» alleata con i Verdi, nelle Marche e in Calabria «Rc-Pdci».</t>
    </r>
  </si>
  <si>
    <r>
      <t>b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Nella voce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«Altri partiti centro-sinistra» si considerano tutte le liste (minori e civiche) rientranti nello schieramento di centro-sinistra.</t>
    </r>
  </si>
  <si>
    <r>
      <t>c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Nella voce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«Altri partiti centro-destra» si considerano tutte le liste (minori e civiche) rientranti nello schieramento di centro-destra.</t>
    </r>
  </si>
  <si>
    <r>
      <t>d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Nella voce «Altre liste» sono considerate tutte le liste non apparentate ad alcuno schieramento. 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</si>
</sst>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.00;[Red]&quot;-&quot;&quot;L.&quot;\ #,##0.00"/>
    <numFmt numFmtId="171" formatCode="0.0"/>
    <numFmt numFmtId="172" formatCode="#,##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53">
    <font>
      <sz val="10"/>
      <name val="Times New Roman"/>
      <family val="0"/>
    </font>
    <font>
      <sz val="10"/>
      <name val="Geneva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8"/>
      <name val="Times New Roman"/>
      <family val="1"/>
    </font>
    <font>
      <b/>
      <sz val="14"/>
      <name val="Times New Roman"/>
      <family val="1"/>
    </font>
    <font>
      <b/>
      <vertAlign val="superscript"/>
      <sz val="9"/>
      <name val="Times New Roman"/>
      <family val="1"/>
    </font>
    <font>
      <b/>
      <sz val="10"/>
      <name val="Times New Roman"/>
      <family val="1"/>
    </font>
    <font>
      <vertAlign val="superscript"/>
      <sz val="9"/>
      <name val="Times New Roman"/>
      <family val="1"/>
    </font>
    <font>
      <sz val="8"/>
      <name val="Times New Roman"/>
      <family val="0"/>
    </font>
    <font>
      <sz val="10"/>
      <color indexed="8"/>
      <name val="Arial"/>
      <family val="0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"/>
      <name val="Times New Roman"/>
      <family val="1"/>
    </font>
    <font>
      <i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12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3" fontId="2" fillId="0" borderId="0" xfId="46" applyNumberFormat="1" applyFont="1" applyAlignment="1">
      <alignment horizontal="left"/>
      <protection/>
    </xf>
    <xf numFmtId="0" fontId="2" fillId="0" borderId="0" xfId="46" applyFont="1">
      <alignment/>
      <protection/>
    </xf>
    <xf numFmtId="3" fontId="2" fillId="0" borderId="10" xfId="46" applyNumberFormat="1" applyFont="1" applyBorder="1" applyAlignment="1">
      <alignment horizontal="left"/>
      <protection/>
    </xf>
    <xf numFmtId="3" fontId="2" fillId="0" borderId="0" xfId="46" applyNumberFormat="1" applyFont="1" applyBorder="1" applyAlignment="1">
      <alignment horizontal="left"/>
      <protection/>
    </xf>
    <xf numFmtId="0" fontId="2" fillId="0" borderId="10" xfId="46" applyFont="1" applyBorder="1" applyAlignment="1">
      <alignment horizontal="left"/>
      <protection/>
    </xf>
    <xf numFmtId="0" fontId="2" fillId="0" borderId="0" xfId="46" applyFont="1" applyAlignment="1">
      <alignment horizontal="right"/>
      <protection/>
    </xf>
    <xf numFmtId="3" fontId="2" fillId="0" borderId="0" xfId="46" applyNumberFormat="1" applyFont="1" applyAlignment="1" applyProtection="1">
      <alignment horizontal="right"/>
      <protection/>
    </xf>
    <xf numFmtId="3" fontId="2" fillId="0" borderId="0" xfId="46" applyNumberFormat="1" applyFont="1" applyAlignment="1">
      <alignment horizontal="right"/>
      <protection/>
    </xf>
    <xf numFmtId="0" fontId="3" fillId="0" borderId="0" xfId="46" applyFont="1" applyAlignment="1">
      <alignment horizontal="left"/>
      <protection/>
    </xf>
    <xf numFmtId="0" fontId="4" fillId="0" borderId="0" xfId="46" applyFont="1" applyAlignment="1">
      <alignment horizontal="left"/>
      <protection/>
    </xf>
    <xf numFmtId="0" fontId="4" fillId="0" borderId="0" xfId="46" applyFont="1" applyAlignment="1">
      <alignment horizontal="right"/>
      <protection/>
    </xf>
    <xf numFmtId="0" fontId="4" fillId="0" borderId="0" xfId="46" applyFont="1" applyAlignment="1" applyProtection="1">
      <alignment horizontal="right"/>
      <protection/>
    </xf>
    <xf numFmtId="3" fontId="4" fillId="0" borderId="0" xfId="46" applyNumberFormat="1" applyFont="1" applyAlignment="1" applyProtection="1">
      <alignment horizontal="right"/>
      <protection/>
    </xf>
    <xf numFmtId="3" fontId="4" fillId="0" borderId="0" xfId="46" applyNumberFormat="1" applyFont="1" applyAlignment="1">
      <alignment horizontal="right"/>
      <protection/>
    </xf>
    <xf numFmtId="0" fontId="4" fillId="0" borderId="0" xfId="46" applyFont="1">
      <alignment/>
      <protection/>
    </xf>
    <xf numFmtId="0" fontId="2" fillId="0" borderId="11" xfId="46" applyFont="1" applyBorder="1" applyAlignment="1">
      <alignment horizontal="left"/>
      <protection/>
    </xf>
    <xf numFmtId="0" fontId="2" fillId="0" borderId="11" xfId="46" applyFont="1" applyBorder="1" applyAlignment="1">
      <alignment horizontal="right"/>
      <protection/>
    </xf>
    <xf numFmtId="0" fontId="2" fillId="0" borderId="11" xfId="46" applyFont="1" applyBorder="1" applyAlignment="1" applyProtection="1">
      <alignment horizontal="right"/>
      <protection/>
    </xf>
    <xf numFmtId="3" fontId="2" fillId="0" borderId="11" xfId="46" applyNumberFormat="1" applyFont="1" applyBorder="1" applyAlignment="1">
      <alignment horizontal="right"/>
      <protection/>
    </xf>
    <xf numFmtId="0" fontId="2" fillId="0" borderId="10" xfId="46" applyFont="1" applyBorder="1" applyAlignment="1">
      <alignment horizontal="right"/>
      <protection/>
    </xf>
    <xf numFmtId="0" fontId="2" fillId="0" borderId="10" xfId="46" applyFont="1" applyBorder="1" applyAlignment="1" applyProtection="1">
      <alignment horizontal="right"/>
      <protection/>
    </xf>
    <xf numFmtId="3" fontId="2" fillId="0" borderId="10" xfId="46" applyNumberFormat="1" applyFont="1" applyBorder="1" applyAlignment="1">
      <alignment horizontal="right"/>
      <protection/>
    </xf>
    <xf numFmtId="172" fontId="4" fillId="0" borderId="0" xfId="46" applyNumberFormat="1" applyFont="1" applyAlignment="1">
      <alignment horizontal="right"/>
      <protection/>
    </xf>
    <xf numFmtId="1" fontId="4" fillId="0" borderId="0" xfId="46" applyNumberFormat="1" applyFont="1" applyAlignment="1" applyProtection="1">
      <alignment horizontal="right"/>
      <protection/>
    </xf>
    <xf numFmtId="1" fontId="4" fillId="0" borderId="0" xfId="46" applyNumberFormat="1" applyFont="1" applyAlignment="1">
      <alignment horizontal="right"/>
      <protection/>
    </xf>
    <xf numFmtId="3" fontId="4" fillId="0" borderId="0" xfId="46" applyNumberFormat="1" applyFont="1" applyAlignment="1">
      <alignment horizontal="left"/>
      <protection/>
    </xf>
    <xf numFmtId="3" fontId="4" fillId="0" borderId="0" xfId="46" applyNumberFormat="1" applyFont="1">
      <alignment/>
      <protection/>
    </xf>
    <xf numFmtId="3" fontId="2" fillId="0" borderId="0" xfId="46" applyNumberFormat="1" applyFont="1">
      <alignment/>
      <protection/>
    </xf>
    <xf numFmtId="171" fontId="4" fillId="0" borderId="0" xfId="46" applyNumberFormat="1" applyFont="1" applyAlignment="1">
      <alignment horizontal="right"/>
      <protection/>
    </xf>
    <xf numFmtId="0" fontId="3" fillId="0" borderId="0" xfId="46" applyFont="1" applyBorder="1" applyAlignment="1">
      <alignment horizontal="right"/>
      <protection/>
    </xf>
    <xf numFmtId="0" fontId="4" fillId="0" borderId="0" xfId="46" applyFont="1" applyBorder="1">
      <alignment/>
      <protection/>
    </xf>
    <xf numFmtId="171" fontId="4" fillId="0" borderId="10" xfId="46" applyNumberFormat="1" applyFont="1" applyBorder="1" applyAlignment="1">
      <alignment horizontal="right"/>
      <protection/>
    </xf>
    <xf numFmtId="2" fontId="4" fillId="0" borderId="0" xfId="46" applyNumberFormat="1" applyFont="1" applyAlignment="1" applyProtection="1">
      <alignment horizontal="right"/>
      <protection/>
    </xf>
    <xf numFmtId="2" fontId="4" fillId="0" borderId="0" xfId="46" applyNumberFormat="1" applyFont="1" applyAlignment="1">
      <alignment horizontal="right"/>
      <protection/>
    </xf>
    <xf numFmtId="0" fontId="4" fillId="0" borderId="0" xfId="46" applyFont="1" applyBorder="1" applyAlignment="1">
      <alignment horizontal="left"/>
      <protection/>
    </xf>
    <xf numFmtId="3" fontId="4" fillId="0" borderId="0" xfId="46" applyNumberFormat="1" applyFont="1" applyAlignment="1">
      <alignment horizontal="center"/>
      <protection/>
    </xf>
    <xf numFmtId="2" fontId="4" fillId="0" borderId="0" xfId="46" applyNumberFormat="1" applyFont="1" applyAlignment="1">
      <alignment horizontal="center"/>
      <protection/>
    </xf>
    <xf numFmtId="3" fontId="2" fillId="0" borderId="0" xfId="46" applyNumberFormat="1" applyFont="1" applyAlignment="1">
      <alignment horizontal="center"/>
      <protection/>
    </xf>
    <xf numFmtId="0" fontId="2" fillId="0" borderId="10" xfId="46" applyFont="1" applyBorder="1">
      <alignment/>
      <protection/>
    </xf>
    <xf numFmtId="171" fontId="4" fillId="0" borderId="0" xfId="46" applyNumberFormat="1" applyFont="1" applyAlignment="1">
      <alignment horizontal="center"/>
      <protection/>
    </xf>
    <xf numFmtId="171" fontId="2" fillId="0" borderId="0" xfId="46" applyNumberFormat="1" applyFont="1" applyAlignment="1">
      <alignment horizontal="right"/>
      <protection/>
    </xf>
    <xf numFmtId="171" fontId="4" fillId="0" borderId="0" xfId="46" applyNumberFormat="1" applyFont="1" applyBorder="1" applyAlignment="1">
      <alignment horizontal="right"/>
      <protection/>
    </xf>
    <xf numFmtId="2" fontId="3" fillId="0" borderId="0" xfId="46" applyNumberFormat="1" applyFont="1" applyAlignment="1" applyProtection="1">
      <alignment horizontal="left"/>
      <protection/>
    </xf>
    <xf numFmtId="2" fontId="4" fillId="0" borderId="0" xfId="46" applyNumberFormat="1" applyFont="1" applyAlignment="1">
      <alignment horizontal="left"/>
      <protection/>
    </xf>
    <xf numFmtId="3" fontId="4" fillId="0" borderId="0" xfId="46" applyNumberFormat="1" applyFont="1" applyAlignment="1">
      <alignment horizontal="right" wrapText="1"/>
      <protection/>
    </xf>
    <xf numFmtId="3" fontId="3" fillId="0" borderId="0" xfId="46" applyNumberFormat="1" applyFont="1" applyAlignment="1">
      <alignment horizontal="left"/>
      <protection/>
    </xf>
    <xf numFmtId="0" fontId="4" fillId="0" borderId="0" xfId="46" applyFont="1" applyBorder="1" applyAlignment="1">
      <alignment horizontal="right" wrapText="1"/>
      <protection/>
    </xf>
    <xf numFmtId="3" fontId="3" fillId="0" borderId="0" xfId="46" applyNumberFormat="1" applyFont="1" applyAlignment="1">
      <alignment horizontal="right" wrapText="1"/>
      <protection/>
    </xf>
    <xf numFmtId="3" fontId="3" fillId="0" borderId="0" xfId="46" applyNumberFormat="1" applyFont="1" applyAlignment="1">
      <alignment horizontal="right"/>
      <protection/>
    </xf>
    <xf numFmtId="3" fontId="4" fillId="0" borderId="0" xfId="46" applyNumberFormat="1" applyFont="1" applyAlignment="1">
      <alignment horizontal="left" wrapText="1"/>
      <protection/>
    </xf>
    <xf numFmtId="3" fontId="5" fillId="0" borderId="0" xfId="46" applyNumberFormat="1" applyFont="1" applyAlignment="1">
      <alignment horizontal="right"/>
      <protection/>
    </xf>
    <xf numFmtId="0" fontId="3" fillId="0" borderId="0" xfId="46" applyFont="1" applyAlignment="1">
      <alignment/>
      <protection/>
    </xf>
    <xf numFmtId="0" fontId="4" fillId="0" borderId="0" xfId="46" applyFont="1" applyAlignment="1">
      <alignment wrapText="1"/>
      <protection/>
    </xf>
    <xf numFmtId="0" fontId="4" fillId="0" borderId="0" xfId="46" applyFont="1" applyAlignment="1">
      <alignment horizontal="right" wrapText="1"/>
      <protection/>
    </xf>
    <xf numFmtId="0" fontId="4" fillId="0" borderId="0" xfId="46" applyFont="1" applyAlignment="1">
      <alignment horizontal="left" wrapText="1"/>
      <protection/>
    </xf>
    <xf numFmtId="3" fontId="4" fillId="0" borderId="0" xfId="46" applyNumberFormat="1" applyFont="1" applyAlignment="1" applyProtection="1">
      <alignment horizontal="right" wrapText="1"/>
      <protection/>
    </xf>
    <xf numFmtId="2" fontId="3" fillId="0" borderId="0" xfId="46" applyNumberFormat="1" applyFont="1" applyAlignment="1">
      <alignment horizontal="right"/>
      <protection/>
    </xf>
    <xf numFmtId="3" fontId="4" fillId="0" borderId="0" xfId="46" applyNumberFormat="1" applyFont="1" applyAlignment="1">
      <alignment/>
      <protection/>
    </xf>
    <xf numFmtId="0" fontId="4" fillId="0" borderId="0" xfId="46" applyFont="1" applyBorder="1" applyAlignment="1">
      <alignment/>
      <protection/>
    </xf>
    <xf numFmtId="0" fontId="3" fillId="0" borderId="0" xfId="46" applyFont="1" applyAlignment="1">
      <alignment horizontal="right"/>
      <protection/>
    </xf>
    <xf numFmtId="3" fontId="4" fillId="0" borderId="0" xfId="46" applyNumberFormat="1" applyFont="1" applyAlignment="1" applyProtection="1">
      <alignment horizontal="left"/>
      <protection/>
    </xf>
    <xf numFmtId="172" fontId="2" fillId="0" borderId="0" xfId="46" applyNumberFormat="1" applyFont="1" applyAlignment="1">
      <alignment horizontal="right"/>
      <protection/>
    </xf>
    <xf numFmtId="0" fontId="4" fillId="0" borderId="0" xfId="0" applyFont="1" applyAlignment="1">
      <alignment/>
    </xf>
    <xf numFmtId="0" fontId="2" fillId="0" borderId="0" xfId="46" applyFont="1" applyBorder="1" applyAlignment="1">
      <alignment horizontal="right"/>
      <protection/>
    </xf>
    <xf numFmtId="0" fontId="2" fillId="0" borderId="0" xfId="46" applyFont="1" applyBorder="1" applyAlignment="1" applyProtection="1">
      <alignment horizontal="right"/>
      <protection/>
    </xf>
    <xf numFmtId="3" fontId="2" fillId="0" borderId="0" xfId="46" applyNumberFormat="1" applyFont="1" applyBorder="1" applyAlignment="1">
      <alignment horizontal="right"/>
      <protection/>
    </xf>
    <xf numFmtId="0" fontId="4" fillId="0" borderId="0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46" applyNumberFormat="1" applyFont="1" applyBorder="1" applyAlignment="1">
      <alignment horizontal="left"/>
      <protection/>
    </xf>
    <xf numFmtId="0" fontId="2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2" fillId="0" borderId="0" xfId="46" applyFont="1" applyBorder="1">
      <alignment/>
      <protection/>
    </xf>
    <xf numFmtId="0" fontId="2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4" fillId="0" borderId="11" xfId="0" applyNumberFormat="1" applyFont="1" applyBorder="1" applyAlignment="1">
      <alignment/>
    </xf>
    <xf numFmtId="3" fontId="4" fillId="0" borderId="11" xfId="46" applyNumberFormat="1" applyFont="1" applyBorder="1" applyAlignment="1">
      <alignment horizontal="center"/>
      <protection/>
    </xf>
    <xf numFmtId="3" fontId="2" fillId="0" borderId="11" xfId="46" applyNumberFormat="1" applyFont="1" applyBorder="1" applyAlignment="1">
      <alignment horizontal="center"/>
      <protection/>
    </xf>
    <xf numFmtId="3" fontId="4" fillId="0" borderId="11" xfId="46" applyNumberFormat="1" applyFont="1" applyBorder="1">
      <alignment/>
      <protection/>
    </xf>
    <xf numFmtId="3" fontId="4" fillId="0" borderId="0" xfId="46" applyNumberFormat="1" applyFont="1" applyFill="1" applyAlignment="1">
      <alignment horizontal="right"/>
      <protection/>
    </xf>
    <xf numFmtId="3" fontId="2" fillId="0" borderId="0" xfId="46" applyNumberFormat="1" applyFont="1" applyFill="1" applyAlignment="1">
      <alignment horizontal="left"/>
      <protection/>
    </xf>
    <xf numFmtId="0" fontId="2" fillId="0" borderId="0" xfId="46" applyFont="1" applyBorder="1" applyAlignment="1">
      <alignment horizontal="left"/>
      <protection/>
    </xf>
    <xf numFmtId="0" fontId="6" fillId="0" borderId="11" xfId="0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171" fontId="4" fillId="0" borderId="0" xfId="46" applyNumberFormat="1" applyFont="1">
      <alignment/>
      <protection/>
    </xf>
    <xf numFmtId="172" fontId="4" fillId="0" borderId="0" xfId="0" applyNumberFormat="1" applyFont="1" applyAlignment="1">
      <alignment/>
    </xf>
    <xf numFmtId="3" fontId="4" fillId="0" borderId="11" xfId="46" applyNumberFormat="1" applyFont="1" applyBorder="1" applyAlignment="1">
      <alignment horizontal="left"/>
      <protection/>
    </xf>
    <xf numFmtId="3" fontId="3" fillId="0" borderId="11" xfId="46" applyNumberFormat="1" applyFont="1" applyBorder="1" applyAlignment="1">
      <alignment horizontal="left"/>
      <protection/>
    </xf>
    <xf numFmtId="0" fontId="3" fillId="0" borderId="0" xfId="0" applyFont="1" applyAlignment="1">
      <alignment/>
    </xf>
    <xf numFmtId="0" fontId="3" fillId="0" borderId="0" xfId="46" applyFont="1" applyBorder="1" applyAlignment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46" applyFont="1">
      <alignment/>
      <protection/>
    </xf>
    <xf numFmtId="0" fontId="3" fillId="0" borderId="0" xfId="46" applyFont="1" applyFill="1" applyAlignment="1">
      <alignment horizontal="left"/>
      <protection/>
    </xf>
    <xf numFmtId="0" fontId="2" fillId="0" borderId="0" xfId="46" applyFont="1" applyFill="1" applyAlignment="1">
      <alignment horizontal="right"/>
      <protection/>
    </xf>
    <xf numFmtId="3" fontId="2" fillId="0" borderId="0" xfId="46" applyNumberFormat="1" applyFont="1" applyFill="1" applyBorder="1" applyAlignment="1" applyProtection="1">
      <alignment horizontal="centerContinuous" vertical="center"/>
      <protection/>
    </xf>
    <xf numFmtId="3" fontId="2" fillId="0" borderId="0" xfId="46" applyNumberFormat="1" applyFont="1" applyFill="1" applyBorder="1" applyAlignment="1">
      <alignment horizontal="centerContinuous" vertical="center"/>
      <protection/>
    </xf>
    <xf numFmtId="0" fontId="4" fillId="0" borderId="0" xfId="46" applyFont="1" applyFill="1" applyAlignment="1">
      <alignment horizontal="left"/>
      <protection/>
    </xf>
    <xf numFmtId="0" fontId="4" fillId="0" borderId="0" xfId="46" applyFont="1" applyFill="1" applyAlignment="1">
      <alignment horizontal="right"/>
      <protection/>
    </xf>
    <xf numFmtId="0" fontId="2" fillId="0" borderId="11" xfId="46" applyFont="1" applyFill="1" applyBorder="1" applyAlignment="1">
      <alignment horizontal="left" wrapText="1"/>
      <protection/>
    </xf>
    <xf numFmtId="0" fontId="4" fillId="0" borderId="12" xfId="0" applyFont="1" applyFill="1" applyBorder="1" applyAlignment="1">
      <alignment horizontal="center"/>
    </xf>
    <xf numFmtId="0" fontId="2" fillId="0" borderId="11" xfId="46" applyFont="1" applyFill="1" applyBorder="1" applyAlignment="1">
      <alignment horizontal="center" wrapText="1"/>
      <protection/>
    </xf>
    <xf numFmtId="0" fontId="2" fillId="0" borderId="12" xfId="46" applyFont="1" applyFill="1" applyBorder="1" applyAlignment="1">
      <alignment horizontal="center" wrapText="1"/>
      <protection/>
    </xf>
    <xf numFmtId="3" fontId="2" fillId="0" borderId="12" xfId="46" applyNumberFormat="1" applyFont="1" applyFill="1" applyBorder="1" applyAlignment="1">
      <alignment horizontal="centerContinuous" vertical="center"/>
      <protection/>
    </xf>
    <xf numFmtId="3" fontId="4" fillId="0" borderId="11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2" fillId="0" borderId="0" xfId="46" applyFont="1" applyFill="1" applyBorder="1" applyAlignment="1">
      <alignment horizontal="left"/>
      <protection/>
    </xf>
    <xf numFmtId="0" fontId="2" fillId="0" borderId="0" xfId="46" applyFont="1" applyFill="1" applyBorder="1" applyAlignment="1">
      <alignment horizontal="right"/>
      <protection/>
    </xf>
    <xf numFmtId="172" fontId="4" fillId="0" borderId="0" xfId="46" applyNumberFormat="1" applyFont="1" applyFill="1" applyAlignment="1">
      <alignment horizontal="right"/>
      <protection/>
    </xf>
    <xf numFmtId="0" fontId="2" fillId="0" borderId="0" xfId="46" applyFont="1" applyFill="1">
      <alignment/>
      <protection/>
    </xf>
    <xf numFmtId="171" fontId="4" fillId="0" borderId="0" xfId="46" applyNumberFormat="1" applyFont="1" applyFill="1" applyAlignment="1">
      <alignment horizontal="right"/>
      <protection/>
    </xf>
    <xf numFmtId="171" fontId="2" fillId="0" borderId="0" xfId="46" applyNumberFormat="1" applyFont="1" applyFill="1" applyAlignment="1">
      <alignment horizontal="right"/>
      <protection/>
    </xf>
    <xf numFmtId="3" fontId="2" fillId="0" borderId="10" xfId="46" applyNumberFormat="1" applyFont="1" applyFill="1" applyBorder="1" applyAlignment="1">
      <alignment horizontal="left"/>
      <protection/>
    </xf>
    <xf numFmtId="0" fontId="4" fillId="0" borderId="10" xfId="0" applyFont="1" applyFill="1" applyBorder="1" applyAlignment="1">
      <alignment/>
    </xf>
    <xf numFmtId="171" fontId="4" fillId="0" borderId="10" xfId="46" applyNumberFormat="1" applyFont="1" applyFill="1" applyBorder="1" applyAlignment="1">
      <alignment horizontal="right"/>
      <protection/>
    </xf>
    <xf numFmtId="3" fontId="2" fillId="0" borderId="10" xfId="46" applyNumberFormat="1" applyFont="1" applyFill="1" applyBorder="1" applyAlignment="1">
      <alignment horizontal="centerContinuous" vertical="center"/>
      <protection/>
    </xf>
    <xf numFmtId="0" fontId="9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3" fontId="4" fillId="0" borderId="0" xfId="46" applyNumberFormat="1" applyFont="1" applyFill="1">
      <alignment/>
      <protection/>
    </xf>
    <xf numFmtId="0" fontId="10" fillId="0" borderId="0" xfId="0" applyFont="1" applyFill="1" applyAlignment="1">
      <alignment/>
    </xf>
    <xf numFmtId="3" fontId="9" fillId="0" borderId="0" xfId="46" applyNumberFormat="1" applyFont="1" applyFill="1" applyAlignment="1">
      <alignment horizontal="left"/>
      <protection/>
    </xf>
    <xf numFmtId="3" fontId="9" fillId="0" borderId="10" xfId="46" applyNumberFormat="1" applyFont="1" applyFill="1" applyBorder="1" applyAlignment="1">
      <alignment horizontal="left"/>
      <protection/>
    </xf>
    <xf numFmtId="0" fontId="2" fillId="0" borderId="0" xfId="46" applyFont="1" applyFill="1" applyBorder="1" applyAlignment="1">
      <alignment horizontal="left" vertical="center"/>
      <protection/>
    </xf>
    <xf numFmtId="0" fontId="2" fillId="0" borderId="0" xfId="46" applyFont="1" applyFill="1" applyBorder="1" applyAlignment="1">
      <alignment horizontal="centerContinuous" vertical="center"/>
      <protection/>
    </xf>
    <xf numFmtId="0" fontId="2" fillId="0" borderId="11" xfId="46" applyFont="1" applyBorder="1" applyAlignment="1">
      <alignment horizontal="center"/>
      <protection/>
    </xf>
    <xf numFmtId="0" fontId="2" fillId="0" borderId="11" xfId="46" applyFont="1" applyBorder="1" applyAlignment="1" applyProtection="1">
      <alignment horizontal="center"/>
      <protection/>
    </xf>
    <xf numFmtId="0" fontId="2" fillId="0" borderId="10" xfId="46" applyFont="1" applyBorder="1" applyAlignment="1">
      <alignment horizontal="center"/>
      <protection/>
    </xf>
    <xf numFmtId="0" fontId="2" fillId="0" borderId="10" xfId="46" applyFont="1" applyBorder="1" applyAlignment="1" applyProtection="1">
      <alignment horizontal="center"/>
      <protection/>
    </xf>
    <xf numFmtId="3" fontId="2" fillId="0" borderId="10" xfId="46" applyNumberFormat="1" applyFont="1" applyBorder="1" applyAlignment="1">
      <alignment horizontal="center"/>
      <protection/>
    </xf>
    <xf numFmtId="0" fontId="12" fillId="0" borderId="13" xfId="46" applyFont="1" applyFill="1" applyBorder="1" applyAlignment="1">
      <alignment horizontal="right" wrapText="1"/>
      <protection/>
    </xf>
    <xf numFmtId="0" fontId="12" fillId="0" borderId="13" xfId="46" applyFont="1" applyFill="1" applyBorder="1" applyAlignment="1">
      <alignment wrapText="1"/>
      <protection/>
    </xf>
    <xf numFmtId="0" fontId="12" fillId="0" borderId="13" xfId="47" applyFont="1" applyFill="1" applyBorder="1" applyAlignment="1">
      <alignment horizontal="right" wrapText="1"/>
      <protection/>
    </xf>
    <xf numFmtId="0" fontId="9" fillId="0" borderId="0" xfId="46" applyFont="1">
      <alignment/>
      <protection/>
    </xf>
    <xf numFmtId="0" fontId="0" fillId="0" borderId="0" xfId="46" applyFont="1">
      <alignment/>
      <protection/>
    </xf>
    <xf numFmtId="0" fontId="9" fillId="0" borderId="0" xfId="46" applyFont="1" applyAlignment="1">
      <alignment horizontal="right"/>
      <protection/>
    </xf>
    <xf numFmtId="3" fontId="9" fillId="0" borderId="0" xfId="46" applyNumberFormat="1" applyFont="1" applyAlignment="1" applyProtection="1">
      <alignment horizontal="right"/>
      <protection/>
    </xf>
    <xf numFmtId="3" fontId="9" fillId="0" borderId="0" xfId="46" applyNumberFormat="1" applyFont="1" applyAlignment="1">
      <alignment horizontal="right"/>
      <protection/>
    </xf>
    <xf numFmtId="0" fontId="0" fillId="0" borderId="0" xfId="0" applyFont="1" applyAlignment="1">
      <alignment/>
    </xf>
    <xf numFmtId="0" fontId="13" fillId="0" borderId="0" xfId="46" applyFont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46" applyFont="1" applyAlignment="1">
      <alignment horizontal="left"/>
      <protection/>
    </xf>
    <xf numFmtId="0" fontId="0" fillId="0" borderId="0" xfId="46" applyFont="1" applyAlignment="1">
      <alignment horizontal="right"/>
      <protection/>
    </xf>
    <xf numFmtId="0" fontId="0" fillId="0" borderId="0" xfId="46" applyFont="1" applyAlignment="1" applyProtection="1">
      <alignment horizontal="right"/>
      <protection/>
    </xf>
    <xf numFmtId="3" fontId="0" fillId="0" borderId="0" xfId="46" applyNumberFormat="1" applyFont="1" applyAlignment="1" applyProtection="1">
      <alignment horizontal="right"/>
      <protection/>
    </xf>
    <xf numFmtId="3" fontId="0" fillId="0" borderId="0" xfId="46" applyNumberFormat="1" applyFont="1" applyAlignment="1">
      <alignment horizontal="right"/>
      <protection/>
    </xf>
    <xf numFmtId="0" fontId="9" fillId="0" borderId="11" xfId="46" applyFont="1" applyBorder="1" applyAlignment="1">
      <alignment horizontal="left"/>
      <protection/>
    </xf>
    <xf numFmtId="0" fontId="9" fillId="0" borderId="11" xfId="46" applyFont="1" applyBorder="1" applyAlignment="1">
      <alignment horizontal="center"/>
      <protection/>
    </xf>
    <xf numFmtId="0" fontId="9" fillId="0" borderId="11" xfId="46" applyFont="1" applyBorder="1" applyAlignment="1" applyProtection="1">
      <alignment horizontal="center"/>
      <protection/>
    </xf>
    <xf numFmtId="3" fontId="9" fillId="0" borderId="11" xfId="46" applyNumberFormat="1" applyFont="1" applyBorder="1" applyAlignment="1">
      <alignment horizontal="center"/>
      <protection/>
    </xf>
    <xf numFmtId="0" fontId="9" fillId="0" borderId="10" xfId="46" applyFont="1" applyBorder="1" applyAlignment="1">
      <alignment horizontal="left"/>
      <protection/>
    </xf>
    <xf numFmtId="0" fontId="9" fillId="0" borderId="10" xfId="46" applyFont="1" applyBorder="1" applyAlignment="1">
      <alignment horizontal="center"/>
      <protection/>
    </xf>
    <xf numFmtId="0" fontId="9" fillId="0" borderId="10" xfId="46" applyFont="1" applyBorder="1" applyAlignment="1" applyProtection="1">
      <alignment horizontal="center"/>
      <protection/>
    </xf>
    <xf numFmtId="3" fontId="9" fillId="0" borderId="10" xfId="46" applyNumberFormat="1" applyFont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9" fillId="0" borderId="0" xfId="46" applyFont="1" applyBorder="1" applyAlignment="1">
      <alignment horizontal="left"/>
      <protection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11" xfId="46" applyFont="1" applyBorder="1" applyAlignment="1">
      <alignment horizontal="left"/>
      <protection/>
    </xf>
    <xf numFmtId="171" fontId="0" fillId="0" borderId="11" xfId="46" applyNumberFormat="1" applyFont="1" applyBorder="1" applyAlignment="1">
      <alignment horizontal="right"/>
      <protection/>
    </xf>
    <xf numFmtId="0" fontId="14" fillId="0" borderId="0" xfId="0" applyFont="1" applyFill="1" applyBorder="1" applyAlignment="1">
      <alignment/>
    </xf>
    <xf numFmtId="3" fontId="9" fillId="0" borderId="0" xfId="46" applyNumberFormat="1" applyFont="1" applyBorder="1" applyAlignment="1">
      <alignment horizontal="left"/>
      <protection/>
    </xf>
    <xf numFmtId="3" fontId="0" fillId="0" borderId="0" xfId="46" applyNumberFormat="1" applyFont="1" applyBorder="1" applyAlignment="1">
      <alignment horizontal="left"/>
      <protection/>
    </xf>
    <xf numFmtId="171" fontId="0" fillId="0" borderId="0" xfId="46" applyNumberFormat="1" applyFont="1" applyBorder="1" applyAlignment="1">
      <alignment horizontal="right"/>
      <protection/>
    </xf>
    <xf numFmtId="3" fontId="0" fillId="0" borderId="0" xfId="46" applyNumberFormat="1" applyFont="1" applyAlignment="1">
      <alignment horizontal="left"/>
      <protection/>
    </xf>
    <xf numFmtId="0" fontId="9" fillId="0" borderId="0" xfId="46" applyFont="1" applyBorder="1">
      <alignment/>
      <protection/>
    </xf>
    <xf numFmtId="0" fontId="9" fillId="0" borderId="0" xfId="0" applyFont="1" applyBorder="1" applyAlignment="1">
      <alignment/>
    </xf>
    <xf numFmtId="3" fontId="0" fillId="0" borderId="10" xfId="46" applyNumberFormat="1" applyFont="1" applyBorder="1" applyAlignment="1">
      <alignment horizontal="left"/>
      <protection/>
    </xf>
    <xf numFmtId="171" fontId="0" fillId="0" borderId="10" xfId="46" applyNumberFormat="1" applyFont="1" applyBorder="1" applyAlignment="1">
      <alignment horizontal="right"/>
      <protection/>
    </xf>
    <xf numFmtId="172" fontId="0" fillId="0" borderId="0" xfId="0" applyNumberFormat="1" applyFont="1" applyBorder="1" applyAlignment="1">
      <alignment/>
    </xf>
    <xf numFmtId="171" fontId="0" fillId="0" borderId="0" xfId="46" applyNumberFormat="1" applyFont="1" applyAlignment="1">
      <alignment horizontal="right"/>
      <protection/>
    </xf>
    <xf numFmtId="171" fontId="9" fillId="0" borderId="0" xfId="46" applyNumberFormat="1" applyFont="1" applyAlignment="1">
      <alignment horizontal="right"/>
      <protection/>
    </xf>
    <xf numFmtId="3" fontId="9" fillId="0" borderId="0" xfId="46" applyNumberFormat="1" applyFont="1" applyAlignment="1">
      <alignment horizontal="left"/>
      <protection/>
    </xf>
    <xf numFmtId="3" fontId="9" fillId="0" borderId="10" xfId="46" applyNumberFormat="1" applyFont="1" applyBorder="1" applyAlignment="1">
      <alignment horizontal="left"/>
      <protection/>
    </xf>
    <xf numFmtId="0" fontId="16" fillId="0" borderId="0" xfId="0" applyFont="1" applyBorder="1" applyAlignment="1">
      <alignment/>
    </xf>
    <xf numFmtId="172" fontId="0" fillId="0" borderId="0" xfId="46" applyNumberFormat="1" applyFont="1" applyAlignment="1">
      <alignment horizontal="right"/>
      <protection/>
    </xf>
    <xf numFmtId="0" fontId="0" fillId="0" borderId="0" xfId="0" applyNumberFormat="1" applyFont="1" applyAlignment="1">
      <alignment/>
    </xf>
    <xf numFmtId="3" fontId="9" fillId="0" borderId="11" xfId="46" applyNumberFormat="1" applyFont="1" applyBorder="1" applyAlignment="1">
      <alignment horizontal="left"/>
      <protection/>
    </xf>
    <xf numFmtId="3" fontId="0" fillId="0" borderId="11" xfId="46" applyNumberFormat="1" applyFont="1" applyBorder="1" applyAlignment="1">
      <alignment horizontal="center"/>
      <protection/>
    </xf>
    <xf numFmtId="3" fontId="0" fillId="0" borderId="11" xfId="46" applyNumberFormat="1" applyFont="1" applyBorder="1">
      <alignment/>
      <protection/>
    </xf>
    <xf numFmtId="3" fontId="0" fillId="0" borderId="0" xfId="46" applyNumberFormat="1" applyFont="1">
      <alignment/>
      <protection/>
    </xf>
    <xf numFmtId="3" fontId="9" fillId="0" borderId="0" xfId="46" applyNumberFormat="1" applyFont="1">
      <alignment/>
      <protection/>
    </xf>
    <xf numFmtId="0" fontId="13" fillId="0" borderId="0" xfId="46" applyFont="1" applyBorder="1" applyAlignment="1">
      <alignment horizontal="right"/>
      <protection/>
    </xf>
    <xf numFmtId="0" fontId="0" fillId="0" borderId="0" xfId="46" applyFont="1" applyBorder="1">
      <alignment/>
      <protection/>
    </xf>
    <xf numFmtId="2" fontId="0" fillId="0" borderId="0" xfId="46" applyNumberFormat="1" applyFont="1" applyAlignment="1" applyProtection="1">
      <alignment horizontal="right"/>
      <protection/>
    </xf>
    <xf numFmtId="2" fontId="0" fillId="0" borderId="0" xfId="46" applyNumberFormat="1" applyFont="1" applyAlignment="1">
      <alignment horizontal="right"/>
      <protection/>
    </xf>
    <xf numFmtId="0" fontId="0" fillId="0" borderId="0" xfId="46" applyFont="1" applyBorder="1" applyAlignment="1">
      <alignment horizontal="left"/>
      <protection/>
    </xf>
    <xf numFmtId="1" fontId="4" fillId="0" borderId="0" xfId="46" applyNumberFormat="1" applyFont="1" applyFill="1" applyAlignment="1">
      <alignment horizontal="right"/>
      <protection/>
    </xf>
    <xf numFmtId="0" fontId="0" fillId="0" borderId="0" xfId="0" applyAlignment="1">
      <alignment horizontal="center"/>
    </xf>
    <xf numFmtId="0" fontId="9" fillId="0" borderId="12" xfId="46" applyFont="1" applyBorder="1" applyAlignment="1">
      <alignment horizontal="left" vertical="center"/>
      <protection/>
    </xf>
    <xf numFmtId="0" fontId="9" fillId="0" borderId="12" xfId="46" applyFont="1" applyBorder="1" applyAlignment="1">
      <alignment horizontal="center" vertical="center"/>
      <protection/>
    </xf>
    <xf numFmtId="0" fontId="9" fillId="0" borderId="12" xfId="46" applyFont="1" applyBorder="1" applyAlignment="1" applyProtection="1">
      <alignment horizontal="center" vertical="center"/>
      <protection/>
    </xf>
    <xf numFmtId="3" fontId="9" fillId="0" borderId="12" xfId="46" applyNumberFormat="1" applyFont="1" applyBorder="1" applyAlignment="1">
      <alignment horizontal="center" vertical="center"/>
      <protection/>
    </xf>
    <xf numFmtId="0" fontId="9" fillId="0" borderId="10" xfId="0" applyFont="1" applyBorder="1" applyAlignment="1">
      <alignment/>
    </xf>
    <xf numFmtId="172" fontId="0" fillId="0" borderId="10" xfId="46" applyNumberFormat="1" applyFont="1" applyBorder="1" applyAlignment="1">
      <alignment horizontal="center"/>
      <protection/>
    </xf>
    <xf numFmtId="172" fontId="0" fillId="0" borderId="10" xfId="0" applyNumberFormat="1" applyFont="1" applyBorder="1" applyAlignment="1">
      <alignment horizontal="center"/>
    </xf>
    <xf numFmtId="0" fontId="9" fillId="0" borderId="12" xfId="46" applyFont="1" applyBorder="1" applyAlignment="1">
      <alignment horizontal="center" vertical="center" wrapText="1"/>
      <protection/>
    </xf>
    <xf numFmtId="49" fontId="2" fillId="0" borderId="12" xfId="46" applyNumberFormat="1" applyFont="1" applyFill="1" applyBorder="1" applyAlignment="1">
      <alignment horizontal="left" wrapText="1"/>
      <protection/>
    </xf>
    <xf numFmtId="0" fontId="2" fillId="0" borderId="12" xfId="46" applyNumberFormat="1" applyFont="1" applyFill="1" applyBorder="1" applyAlignment="1">
      <alignment horizontal="center" wrapText="1"/>
      <protection/>
    </xf>
    <xf numFmtId="17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9" fillId="0" borderId="10" xfId="0" applyFont="1" applyBorder="1" applyAlignment="1">
      <alignment horizontal="center"/>
    </xf>
    <xf numFmtId="0" fontId="34" fillId="0" borderId="0" xfId="0" applyFont="1" applyAlignment="1">
      <alignment/>
    </xf>
    <xf numFmtId="0" fontId="33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rmale_Foglio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zoomScalePageLayoutView="0" workbookViewId="0" topLeftCell="A1">
      <selection activeCell="G19" sqref="G19"/>
    </sheetView>
  </sheetViews>
  <sheetFormatPr defaultColWidth="9.33203125" defaultRowHeight="12.75"/>
  <cols>
    <col min="1" max="1" width="15" style="63" customWidth="1"/>
    <col min="2" max="2" width="13.83203125" style="63" customWidth="1"/>
    <col min="3" max="3" width="9.33203125" style="63" customWidth="1"/>
    <col min="4" max="4" width="10.16015625" style="63" customWidth="1"/>
    <col min="5" max="17" width="9.33203125" style="63" customWidth="1"/>
    <col min="18" max="18" width="10.5" style="63" customWidth="1"/>
    <col min="19" max="19" width="3.33203125" style="63" customWidth="1"/>
    <col min="20" max="20" width="14.5" style="63" customWidth="1"/>
    <col min="21" max="21" width="12.66015625" style="63" customWidth="1"/>
    <col min="22" max="22" width="11" style="63" customWidth="1"/>
    <col min="23" max="23" width="10.5" style="63" customWidth="1"/>
    <col min="24" max="24" width="10.83203125" style="63" customWidth="1"/>
    <col min="25" max="25" width="10.5" style="63" customWidth="1"/>
    <col min="26" max="35" width="9.33203125" style="63" customWidth="1"/>
    <col min="36" max="36" width="10.83203125" style="63" bestFit="1" customWidth="1"/>
    <col min="37" max="16384" width="9.33203125" style="63" customWidth="1"/>
  </cols>
  <sheetData>
    <row r="1" spans="1:16" ht="18.75">
      <c r="A1" s="95" t="s">
        <v>211</v>
      </c>
      <c r="B1" s="1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2" customHeight="1">
      <c r="A2" s="95"/>
      <c r="B2" s="15"/>
      <c r="C2" s="6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64" ht="1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</row>
    <row r="4" spans="1:59" ht="12">
      <c r="A4" s="9" t="s">
        <v>138</v>
      </c>
      <c r="B4" s="15"/>
      <c r="C4" s="6"/>
      <c r="D4" s="13"/>
      <c r="E4" s="13"/>
      <c r="F4" s="14"/>
      <c r="G4" s="8"/>
      <c r="H4" s="8"/>
      <c r="I4" s="14"/>
      <c r="J4" s="14"/>
      <c r="K4" s="14"/>
      <c r="L4" s="8"/>
      <c r="M4" s="15"/>
      <c r="N4" s="15"/>
      <c r="O4" s="15"/>
      <c r="P4" s="8"/>
      <c r="Q4" s="6"/>
      <c r="R4" s="6"/>
      <c r="T4" s="9" t="s">
        <v>138</v>
      </c>
      <c r="U4" s="15"/>
      <c r="V4" s="6"/>
      <c r="W4" s="7"/>
      <c r="X4" s="7"/>
      <c r="Y4" s="8"/>
      <c r="Z4" s="8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</row>
    <row r="5" spans="1:59" ht="12">
      <c r="A5" s="10"/>
      <c r="B5" s="10"/>
      <c r="C5" s="11"/>
      <c r="D5" s="7"/>
      <c r="E5" s="7"/>
      <c r="F5" s="8"/>
      <c r="G5" s="14"/>
      <c r="H5" s="14"/>
      <c r="I5" s="8"/>
      <c r="J5" s="8"/>
      <c r="K5" s="8"/>
      <c r="L5" s="14"/>
      <c r="M5" s="14"/>
      <c r="N5" s="14"/>
      <c r="O5" s="14"/>
      <c r="P5" s="11"/>
      <c r="Q5" s="11"/>
      <c r="R5" s="11"/>
      <c r="T5" s="10"/>
      <c r="U5" s="10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</row>
    <row r="6" spans="1:59" ht="12">
      <c r="A6" s="16" t="s">
        <v>51</v>
      </c>
      <c r="B6" s="16"/>
      <c r="C6" s="127" t="s">
        <v>1</v>
      </c>
      <c r="D6" s="128" t="s">
        <v>2</v>
      </c>
      <c r="E6" s="128" t="s">
        <v>3</v>
      </c>
      <c r="F6" s="127" t="s">
        <v>4</v>
      </c>
      <c r="G6" s="127" t="s">
        <v>5</v>
      </c>
      <c r="H6" s="127" t="s">
        <v>6</v>
      </c>
      <c r="I6" s="80" t="s">
        <v>7</v>
      </c>
      <c r="J6" s="80" t="s">
        <v>8</v>
      </c>
      <c r="K6" s="127" t="s">
        <v>9</v>
      </c>
      <c r="L6" s="127" t="s">
        <v>10</v>
      </c>
      <c r="M6" s="127" t="s">
        <v>11</v>
      </c>
      <c r="N6" s="127" t="s">
        <v>12</v>
      </c>
      <c r="O6" s="127" t="s">
        <v>13</v>
      </c>
      <c r="P6" s="127" t="s">
        <v>14</v>
      </c>
      <c r="Q6" s="127" t="s">
        <v>15</v>
      </c>
      <c r="R6" s="127" t="s">
        <v>16</v>
      </c>
      <c r="T6" s="16" t="s">
        <v>0</v>
      </c>
      <c r="U6" s="16"/>
      <c r="V6" s="17" t="s">
        <v>1</v>
      </c>
      <c r="W6" s="18" t="s">
        <v>2</v>
      </c>
      <c r="X6" s="18" t="s">
        <v>3</v>
      </c>
      <c r="Y6" s="17" t="s">
        <v>4</v>
      </c>
      <c r="Z6" s="17" t="s">
        <v>5</v>
      </c>
      <c r="AA6" s="17" t="s">
        <v>6</v>
      </c>
      <c r="AB6" s="19" t="s">
        <v>7</v>
      </c>
      <c r="AC6" s="19" t="s">
        <v>8</v>
      </c>
      <c r="AD6" s="17" t="s">
        <v>9</v>
      </c>
      <c r="AE6" s="17" t="s">
        <v>10</v>
      </c>
      <c r="AF6" s="17" t="s">
        <v>11</v>
      </c>
      <c r="AG6" s="17" t="s">
        <v>12</v>
      </c>
      <c r="AH6" s="17" t="s">
        <v>13</v>
      </c>
      <c r="AI6" s="17" t="s">
        <v>14</v>
      </c>
      <c r="AJ6" s="17" t="s">
        <v>15</v>
      </c>
      <c r="AK6" s="17" t="s">
        <v>16</v>
      </c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</row>
    <row r="7" spans="1:59" ht="12">
      <c r="A7" s="5"/>
      <c r="B7" s="5"/>
      <c r="C7" s="129"/>
      <c r="D7" s="130"/>
      <c r="E7" s="130"/>
      <c r="F7" s="129"/>
      <c r="G7" s="129" t="s">
        <v>17</v>
      </c>
      <c r="H7" s="129"/>
      <c r="I7" s="131"/>
      <c r="J7" s="131"/>
      <c r="K7" s="129"/>
      <c r="L7" s="129"/>
      <c r="M7" s="129"/>
      <c r="N7" s="129"/>
      <c r="O7" s="129"/>
      <c r="P7" s="129"/>
      <c r="Q7" s="129"/>
      <c r="R7" s="129" t="s">
        <v>18</v>
      </c>
      <c r="T7" s="5"/>
      <c r="U7" s="5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64" t="s">
        <v>18</v>
      </c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</row>
    <row r="8" spans="1:59" ht="12">
      <c r="A8" s="1" t="s">
        <v>52</v>
      </c>
      <c r="B8" s="1"/>
      <c r="C8" s="14">
        <v>1029883</v>
      </c>
      <c r="D8" s="13">
        <v>2138141</v>
      </c>
      <c r="E8" s="13">
        <v>1287167</v>
      </c>
      <c r="F8" s="14">
        <v>393478</v>
      </c>
      <c r="G8" s="14">
        <v>672755</v>
      </c>
      <c r="H8" s="14">
        <v>710908</v>
      </c>
      <c r="I8" s="14">
        <v>154878</v>
      </c>
      <c r="J8" s="14">
        <v>333383</v>
      </c>
      <c r="K8" s="14">
        <v>890749</v>
      </c>
      <c r="L8" s="14">
        <v>325644</v>
      </c>
      <c r="M8" s="14">
        <v>92839</v>
      </c>
      <c r="N8" s="14">
        <v>1001340</v>
      </c>
      <c r="O8" s="14">
        <v>766254</v>
      </c>
      <c r="P8" s="14">
        <v>131602</v>
      </c>
      <c r="Q8" s="14">
        <v>374215</v>
      </c>
      <c r="R8" s="14">
        <v>10303236</v>
      </c>
      <c r="T8" s="1" t="s">
        <v>52</v>
      </c>
      <c r="U8" s="1"/>
      <c r="V8" s="40">
        <v>36.70568603592719</v>
      </c>
      <c r="W8" s="40">
        <v>40.895404944919164</v>
      </c>
      <c r="X8" s="40">
        <v>51.88852549685786</v>
      </c>
      <c r="Y8" s="40">
        <v>32.107940937669575</v>
      </c>
      <c r="Z8" s="40">
        <v>25.764454699512672</v>
      </c>
      <c r="AA8" s="40">
        <v>30.534714431259225</v>
      </c>
      <c r="AB8" s="40">
        <v>30.100634749112785</v>
      </c>
      <c r="AC8" s="40">
        <v>38.56055611460032</v>
      </c>
      <c r="AD8" s="40">
        <v>33.18620733849112</v>
      </c>
      <c r="AE8" s="40">
        <v>48.24791573757036</v>
      </c>
      <c r="AF8" s="40">
        <v>52.08037652655376</v>
      </c>
      <c r="AG8" s="40">
        <v>39.62924999109535</v>
      </c>
      <c r="AH8" s="40">
        <v>41.27565204416431</v>
      </c>
      <c r="AI8" s="40">
        <v>42.35361512863589</v>
      </c>
      <c r="AJ8" s="40">
        <v>39.73102473693319</v>
      </c>
      <c r="AK8" s="40">
        <v>37.83532547200627</v>
      </c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</row>
    <row r="9" spans="1:59" ht="12">
      <c r="A9" s="1" t="s">
        <v>54</v>
      </c>
      <c r="B9" s="1"/>
      <c r="C9" s="14">
        <v>296219</v>
      </c>
      <c r="D9" s="13">
        <v>648696</v>
      </c>
      <c r="E9" s="13">
        <v>259174</v>
      </c>
      <c r="F9" s="14">
        <v>138439</v>
      </c>
      <c r="G9" s="14">
        <v>210369</v>
      </c>
      <c r="H9" s="14">
        <v>203560</v>
      </c>
      <c r="I9" s="14">
        <v>48833</v>
      </c>
      <c r="J9" s="14">
        <v>72886</v>
      </c>
      <c r="K9" s="14">
        <v>235730</v>
      </c>
      <c r="L9" s="14">
        <v>60507</v>
      </c>
      <c r="M9" s="14">
        <v>16932</v>
      </c>
      <c r="N9" s="14">
        <v>276225</v>
      </c>
      <c r="O9" s="14">
        <v>197519</v>
      </c>
      <c r="P9" s="14">
        <v>39464</v>
      </c>
      <c r="Q9" s="14">
        <v>132898</v>
      </c>
      <c r="R9" s="14">
        <v>2837451</v>
      </c>
      <c r="T9" s="1" t="s">
        <v>54</v>
      </c>
      <c r="U9" s="1"/>
      <c r="V9" s="40">
        <v>10.557433817119339</v>
      </c>
      <c r="W9" s="40">
        <v>12.407360228417716</v>
      </c>
      <c r="X9" s="40">
        <v>10.447872503818573</v>
      </c>
      <c r="Y9" s="40">
        <v>11.296670297882063</v>
      </c>
      <c r="Z9" s="40">
        <v>8.056487979549438</v>
      </c>
      <c r="AA9" s="40">
        <v>8.743250138734023</v>
      </c>
      <c r="AB9" s="40">
        <v>9.490723645084678</v>
      </c>
      <c r="AC9" s="40">
        <v>8.43031796153001</v>
      </c>
      <c r="AD9" s="40">
        <v>8.782479302140684</v>
      </c>
      <c r="AE9" s="40">
        <v>8.964810153213847</v>
      </c>
      <c r="AF9" s="40">
        <v>9.498432074317995</v>
      </c>
      <c r="AG9" s="40">
        <v>10.931940778147595</v>
      </c>
      <c r="AH9" s="40">
        <v>10.639716746811489</v>
      </c>
      <c r="AI9" s="40">
        <v>12.700742142493935</v>
      </c>
      <c r="AJ9" s="40">
        <v>14.11000020172614</v>
      </c>
      <c r="AK9" s="40">
        <v>10.419627590387103</v>
      </c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</row>
    <row r="10" spans="1:59" ht="12">
      <c r="A10" s="1" t="s">
        <v>139</v>
      </c>
      <c r="B10" s="1"/>
      <c r="C10" s="14">
        <v>231121</v>
      </c>
      <c r="D10" s="13">
        <v>376436</v>
      </c>
      <c r="E10" s="13">
        <v>189246</v>
      </c>
      <c r="F10" s="14">
        <v>93507</v>
      </c>
      <c r="G10" s="14">
        <v>195925</v>
      </c>
      <c r="H10" s="14">
        <v>148946</v>
      </c>
      <c r="I10" s="14">
        <v>22454</v>
      </c>
      <c r="J10" s="14">
        <v>54342</v>
      </c>
      <c r="K10" s="14">
        <v>205206</v>
      </c>
      <c r="L10" s="14">
        <v>36831</v>
      </c>
      <c r="M10" s="14">
        <v>13576</v>
      </c>
      <c r="N10" s="14">
        <v>177874</v>
      </c>
      <c r="O10" s="14">
        <v>76116</v>
      </c>
      <c r="P10" s="14">
        <v>27301</v>
      </c>
      <c r="Q10" s="14">
        <v>48153</v>
      </c>
      <c r="R10" s="14">
        <v>1897034</v>
      </c>
      <c r="T10" s="1" t="s">
        <v>139</v>
      </c>
      <c r="U10" s="1"/>
      <c r="V10" s="40">
        <v>8.237299637249599</v>
      </c>
      <c r="W10" s="40">
        <v>7.199947363548799</v>
      </c>
      <c r="X10" s="40">
        <v>7.628921419037595</v>
      </c>
      <c r="Y10" s="40">
        <v>7.630203552063061</v>
      </c>
      <c r="Z10" s="40">
        <v>7.503327046253124</v>
      </c>
      <c r="AA10" s="40">
        <v>6.397485435075054</v>
      </c>
      <c r="AB10" s="40">
        <v>4.363948738081448</v>
      </c>
      <c r="AC10" s="40">
        <v>6.285436691071862</v>
      </c>
      <c r="AD10" s="40">
        <v>7.645261306049639</v>
      </c>
      <c r="AE10" s="40">
        <v>5.456937589915533</v>
      </c>
      <c r="AF10" s="40">
        <v>7.615799305512703</v>
      </c>
      <c r="AG10" s="40">
        <v>7.03958017548095</v>
      </c>
      <c r="AH10" s="40">
        <v>4.100125455780473</v>
      </c>
      <c r="AI10" s="40">
        <v>8.786310592748501</v>
      </c>
      <c r="AJ10" s="40">
        <v>5.112483556665403</v>
      </c>
      <c r="AK10" s="40">
        <v>6.9662481594580505</v>
      </c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</row>
    <row r="11" spans="1:59" ht="12">
      <c r="A11" s="1" t="s">
        <v>34</v>
      </c>
      <c r="B11" s="1"/>
      <c r="C11" s="14">
        <v>87100</v>
      </c>
      <c r="D11" s="13">
        <v>125767</v>
      </c>
      <c r="E11" s="13">
        <v>46762</v>
      </c>
      <c r="F11" s="14">
        <v>37684</v>
      </c>
      <c r="G11" s="14">
        <v>103393</v>
      </c>
      <c r="H11" s="14">
        <v>51954</v>
      </c>
      <c r="I11" s="14">
        <v>12182</v>
      </c>
      <c r="J11" s="14">
        <v>36078</v>
      </c>
      <c r="K11" s="14">
        <v>98572</v>
      </c>
      <c r="L11" s="14">
        <v>16983</v>
      </c>
      <c r="M11" s="14">
        <v>5298</v>
      </c>
      <c r="N11" s="14">
        <v>77513</v>
      </c>
      <c r="O11" s="14">
        <v>43506</v>
      </c>
      <c r="P11" s="14">
        <v>5407</v>
      </c>
      <c r="Q11" s="14">
        <v>38812</v>
      </c>
      <c r="R11" s="14">
        <v>787011</v>
      </c>
      <c r="T11" s="1" t="s">
        <v>34</v>
      </c>
      <c r="U11" s="1"/>
      <c r="V11" s="40">
        <v>3.1042994725898554</v>
      </c>
      <c r="W11" s="40">
        <v>2.4054972958788263</v>
      </c>
      <c r="X11" s="40">
        <v>1.8850788042919584</v>
      </c>
      <c r="Y11" s="40">
        <v>3.075027438116338</v>
      </c>
      <c r="Z11" s="40">
        <v>3.9596350302067074</v>
      </c>
      <c r="AA11" s="40">
        <v>2.2315131543907816</v>
      </c>
      <c r="AB11" s="40">
        <v>2.3675792075936672</v>
      </c>
      <c r="AC11" s="40">
        <v>4.172941462229779</v>
      </c>
      <c r="AD11" s="40">
        <v>3.6724496235973856</v>
      </c>
      <c r="AE11" s="40">
        <v>2.5162273924013876</v>
      </c>
      <c r="AF11" s="40">
        <v>2.972046605819557</v>
      </c>
      <c r="AG11" s="40">
        <v>3.0676713749173845</v>
      </c>
      <c r="AH11" s="40">
        <v>2.3435290619473603</v>
      </c>
      <c r="AI11" s="40">
        <v>1.7401407045526225</v>
      </c>
      <c r="AJ11" s="40">
        <v>4.120734155738949</v>
      </c>
      <c r="AK11" s="40">
        <v>2.8900451600884542</v>
      </c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</row>
    <row r="12" spans="1:59" ht="12">
      <c r="A12" s="1" t="s">
        <v>53</v>
      </c>
      <c r="B12" s="1"/>
      <c r="C12" s="14">
        <v>727619</v>
      </c>
      <c r="D12" s="14">
        <v>1210068</v>
      </c>
      <c r="E12" s="14">
        <v>417204</v>
      </c>
      <c r="F12" s="14">
        <v>383296</v>
      </c>
      <c r="G12" s="14">
        <v>1148643</v>
      </c>
      <c r="H12" s="14">
        <v>985382</v>
      </c>
      <c r="I12" s="14">
        <v>215174</v>
      </c>
      <c r="J12" s="14">
        <v>274915</v>
      </c>
      <c r="K12" s="14">
        <v>710273</v>
      </c>
      <c r="L12" s="14">
        <v>153854</v>
      </c>
      <c r="M12" s="14">
        <v>26714</v>
      </c>
      <c r="N12" s="14">
        <v>551599</v>
      </c>
      <c r="O12" s="14">
        <v>488709</v>
      </c>
      <c r="P12" s="14">
        <v>74688</v>
      </c>
      <c r="Q12" s="14">
        <v>218845</v>
      </c>
      <c r="R12" s="14">
        <v>7586983</v>
      </c>
      <c r="T12" s="1" t="s">
        <v>53</v>
      </c>
      <c r="U12" s="1"/>
      <c r="V12" s="40">
        <v>25.932804568844524</v>
      </c>
      <c r="W12" s="40">
        <v>23.144507715294942</v>
      </c>
      <c r="X12" s="40">
        <v>16.81840848265306</v>
      </c>
      <c r="Y12" s="40">
        <v>31.27708621484555</v>
      </c>
      <c r="Z12" s="40">
        <v>43.98950663973116</v>
      </c>
      <c r="AA12" s="40">
        <v>42.323842150746756</v>
      </c>
      <c r="AB12" s="40">
        <v>41.81919950868164</v>
      </c>
      <c r="AC12" s="40">
        <v>31.797887967428895</v>
      </c>
      <c r="AD12" s="40">
        <v>26.46229975552272</v>
      </c>
      <c r="AE12" s="40">
        <v>22.795245199936588</v>
      </c>
      <c r="AF12" s="40">
        <v>14.985891473737947</v>
      </c>
      <c r="AG12" s="40">
        <v>21.83020219489704</v>
      </c>
      <c r="AH12" s="40">
        <v>26.325190648076873</v>
      </c>
      <c r="AI12" s="40">
        <v>24.036920462664373</v>
      </c>
      <c r="AJ12" s="40">
        <v>23.23513517243869</v>
      </c>
      <c r="AK12" s="40">
        <v>27.86075861560179</v>
      </c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</row>
    <row r="13" spans="1:40" ht="12">
      <c r="A13" s="2" t="s">
        <v>140</v>
      </c>
      <c r="B13" s="1"/>
      <c r="C13" s="14">
        <v>87473</v>
      </c>
      <c r="D13" s="13">
        <v>188585</v>
      </c>
      <c r="E13" s="13">
        <v>86030</v>
      </c>
      <c r="F13" s="14">
        <v>35156</v>
      </c>
      <c r="G13" s="14">
        <v>99993</v>
      </c>
      <c r="H13" s="14">
        <v>73947</v>
      </c>
      <c r="I13" s="14">
        <v>23663</v>
      </c>
      <c r="J13" s="14">
        <v>33654</v>
      </c>
      <c r="K13" s="14">
        <v>70421</v>
      </c>
      <c r="L13" s="14">
        <v>21567</v>
      </c>
      <c r="M13" s="14">
        <v>4078</v>
      </c>
      <c r="N13" s="14">
        <v>64098</v>
      </c>
      <c r="O13" s="14">
        <v>44998</v>
      </c>
      <c r="P13" s="14">
        <v>7653</v>
      </c>
      <c r="Q13" s="14">
        <v>37381</v>
      </c>
      <c r="R13" s="14">
        <v>878697</v>
      </c>
      <c r="T13" s="2" t="s">
        <v>140</v>
      </c>
      <c r="U13" s="1"/>
      <c r="V13" s="40">
        <v>3.117593430147559</v>
      </c>
      <c r="W13" s="40">
        <v>3.6069931503757617</v>
      </c>
      <c r="X13" s="40">
        <v>3.4680580285966642</v>
      </c>
      <c r="Y13" s="40">
        <v>2.868741763465077</v>
      </c>
      <c r="Z13" s="40">
        <v>3.829425450228346</v>
      </c>
      <c r="AA13" s="40">
        <v>3.1761501179453964</v>
      </c>
      <c r="AB13" s="40">
        <v>4.598918633170985</v>
      </c>
      <c r="AC13" s="40">
        <v>3.8925708733821436</v>
      </c>
      <c r="AD13" s="40">
        <v>2.623641347881259</v>
      </c>
      <c r="AE13" s="40">
        <v>3.1953998805818005</v>
      </c>
      <c r="AF13" s="40">
        <v>2.2876568626901004</v>
      </c>
      <c r="AG13" s="40">
        <v>2.5367564123366986</v>
      </c>
      <c r="AH13" s="40">
        <v>2.4238983296443553</v>
      </c>
      <c r="AI13" s="40">
        <v>2.4629733330758685</v>
      </c>
      <c r="AJ13" s="40">
        <v>3.968802521789077</v>
      </c>
      <c r="AK13" s="40">
        <v>3.2267325514309766</v>
      </c>
      <c r="AL13" s="15"/>
      <c r="AM13" s="15"/>
      <c r="AN13" s="15"/>
    </row>
    <row r="14" spans="1:40" ht="12">
      <c r="A14" s="2" t="s">
        <v>56</v>
      </c>
      <c r="B14" s="1"/>
      <c r="C14" s="14">
        <v>225395</v>
      </c>
      <c r="D14" s="13">
        <v>310324</v>
      </c>
      <c r="E14" s="13">
        <v>105266</v>
      </c>
      <c r="F14" s="14">
        <v>90058</v>
      </c>
      <c r="G14" s="14">
        <v>97662</v>
      </c>
      <c r="H14" s="14">
        <v>61298</v>
      </c>
      <c r="I14" s="14">
        <v>9512</v>
      </c>
      <c r="J14" s="14">
        <v>23591</v>
      </c>
      <c r="K14" s="14">
        <v>156645</v>
      </c>
      <c r="L14" s="14">
        <v>19377</v>
      </c>
      <c r="M14" s="14">
        <v>10802</v>
      </c>
      <c r="N14" s="14">
        <v>89825</v>
      </c>
      <c r="O14" s="14">
        <v>56140</v>
      </c>
      <c r="P14" s="14">
        <v>9623</v>
      </c>
      <c r="Q14" s="14">
        <v>25197</v>
      </c>
      <c r="R14" s="14">
        <v>1290715</v>
      </c>
      <c r="T14" s="2" t="s">
        <v>56</v>
      </c>
      <c r="U14" s="1"/>
      <c r="V14" s="40">
        <v>8.033221350452244</v>
      </c>
      <c r="W14" s="40">
        <v>5.935448431196584</v>
      </c>
      <c r="X14" s="40">
        <v>4.243503387635203</v>
      </c>
      <c r="Y14" s="40">
        <v>7.348763958759186</v>
      </c>
      <c r="Z14" s="40">
        <v>3.7401552940725917</v>
      </c>
      <c r="AA14" s="40">
        <v>2.632853934977983</v>
      </c>
      <c r="AB14" s="40">
        <v>1.8486630621105697</v>
      </c>
      <c r="AC14" s="40">
        <v>2.728639670587691</v>
      </c>
      <c r="AD14" s="40">
        <v>5.836047470766672</v>
      </c>
      <c r="AE14" s="40">
        <v>2.8709261133228337</v>
      </c>
      <c r="AF14" s="40">
        <v>6.05965410269212</v>
      </c>
      <c r="AG14" s="40">
        <v>3.5549337691994127</v>
      </c>
      <c r="AH14" s="40">
        <v>3.0240822309043534</v>
      </c>
      <c r="AI14" s="40">
        <v>3.0969805807120188</v>
      </c>
      <c r="AJ14" s="40">
        <v>2.675207114350054</v>
      </c>
      <c r="AK14" s="40">
        <v>4.739736342698602</v>
      </c>
      <c r="AL14" s="15"/>
      <c r="AM14" s="15"/>
      <c r="AN14" s="15"/>
    </row>
    <row r="15" spans="1:40" ht="12">
      <c r="A15" s="1" t="s">
        <v>141</v>
      </c>
      <c r="B15" s="1"/>
      <c r="C15" s="14">
        <v>28025</v>
      </c>
      <c r="D15" s="14">
        <v>31119</v>
      </c>
      <c r="E15" s="14">
        <v>4092</v>
      </c>
      <c r="F15" s="14">
        <v>7574</v>
      </c>
      <c r="G15" s="14">
        <v>5069</v>
      </c>
      <c r="H15" s="14">
        <v>2309</v>
      </c>
      <c r="I15" s="14" t="s">
        <v>23</v>
      </c>
      <c r="J15" s="14">
        <v>1172</v>
      </c>
      <c r="K15" s="14">
        <v>33631</v>
      </c>
      <c r="L15" s="14">
        <v>1313</v>
      </c>
      <c r="M15" s="14" t="s">
        <v>23</v>
      </c>
      <c r="N15" s="14">
        <v>58993</v>
      </c>
      <c r="O15" s="14">
        <v>18009</v>
      </c>
      <c r="P15" s="14" t="s">
        <v>23</v>
      </c>
      <c r="Q15" s="14">
        <v>4067</v>
      </c>
      <c r="R15" s="14">
        <v>195373</v>
      </c>
      <c r="T15" s="1" t="s">
        <v>141</v>
      </c>
      <c r="U15" s="1"/>
      <c r="V15" s="40">
        <v>0.9988288486719942</v>
      </c>
      <c r="W15" s="40">
        <v>0.5952012081901706</v>
      </c>
      <c r="X15" s="40">
        <v>0.1649574968385162</v>
      </c>
      <c r="Y15" s="40">
        <v>0.6180410204939268</v>
      </c>
      <c r="Z15" s="40">
        <v>0.194127164973623</v>
      </c>
      <c r="AA15" s="40">
        <v>0.099175498970018</v>
      </c>
      <c r="AB15" s="40" t="s">
        <v>23</v>
      </c>
      <c r="AC15" s="40">
        <v>0.13555871705009426</v>
      </c>
      <c r="AD15" s="40">
        <v>1.2529740016556796</v>
      </c>
      <c r="AE15" s="40">
        <v>0.19453609881781908</v>
      </c>
      <c r="AF15" s="40" t="s">
        <v>23</v>
      </c>
      <c r="AG15" s="40">
        <v>2.334719820165666</v>
      </c>
      <c r="AH15" s="40">
        <v>0.970087226511516</v>
      </c>
      <c r="AI15" s="40" t="s">
        <v>23</v>
      </c>
      <c r="AJ15" s="40">
        <v>0.4318001085074283</v>
      </c>
      <c r="AK15" s="40">
        <v>0.7174446012342414</v>
      </c>
      <c r="AL15" s="15"/>
      <c r="AM15" s="15"/>
      <c r="AN15" s="15"/>
    </row>
    <row r="16" spans="1:40" ht="12">
      <c r="A16" s="2" t="s">
        <v>142</v>
      </c>
      <c r="B16" s="1"/>
      <c r="C16" s="14">
        <v>92951</v>
      </c>
      <c r="D16" s="14">
        <v>195791</v>
      </c>
      <c r="E16" s="13">
        <v>81369</v>
      </c>
      <c r="F16" s="14">
        <v>46293</v>
      </c>
      <c r="G16" s="14">
        <v>77366</v>
      </c>
      <c r="H16" s="14">
        <v>88876</v>
      </c>
      <c r="I16" s="14">
        <v>27838</v>
      </c>
      <c r="J16" s="14">
        <v>34549</v>
      </c>
      <c r="K16" s="14">
        <v>274244</v>
      </c>
      <c r="L16" s="14">
        <v>38863</v>
      </c>
      <c r="M16" s="14">
        <v>8022</v>
      </c>
      <c r="N16" s="14">
        <v>222918</v>
      </c>
      <c r="O16" s="14">
        <v>162136</v>
      </c>
      <c r="P16" s="14">
        <v>14984</v>
      </c>
      <c r="Q16" s="14">
        <v>59607</v>
      </c>
      <c r="R16" s="14">
        <v>1425807</v>
      </c>
      <c r="T16" s="2" t="s">
        <v>142</v>
      </c>
      <c r="U16" s="1"/>
      <c r="V16" s="40">
        <v>3.3128328389977</v>
      </c>
      <c r="W16" s="40">
        <v>3.744819555665725</v>
      </c>
      <c r="X16" s="40">
        <v>3.2801628935125184</v>
      </c>
      <c r="Y16" s="40">
        <v>3.777524816705223</v>
      </c>
      <c r="Z16" s="40">
        <v>2.962880695472345</v>
      </c>
      <c r="AA16" s="40">
        <v>3.817376200285543</v>
      </c>
      <c r="AB16" s="40">
        <v>5.410332456164219</v>
      </c>
      <c r="AC16" s="40">
        <v>3.996090542119204</v>
      </c>
      <c r="AD16" s="40">
        <v>10.217376887694693</v>
      </c>
      <c r="AE16" s="40">
        <v>5.758001834239835</v>
      </c>
      <c r="AF16" s="40">
        <v>4.500143048675818</v>
      </c>
      <c r="AG16" s="40">
        <v>8.822251332729136</v>
      </c>
      <c r="AH16" s="40">
        <v>8.733747712680945</v>
      </c>
      <c r="AI16" s="40">
        <v>4.822317055116793</v>
      </c>
      <c r="AJ16" s="40">
        <v>6.328573658176119</v>
      </c>
      <c r="AK16" s="40">
        <v>5.235818329820344</v>
      </c>
      <c r="AL16" s="15"/>
      <c r="AM16" s="15"/>
      <c r="AN16" s="15"/>
    </row>
    <row r="17" spans="1:40" ht="12">
      <c r="A17" s="1" t="s">
        <v>65</v>
      </c>
      <c r="B17" s="1"/>
      <c r="C17" s="14" t="s">
        <v>23</v>
      </c>
      <c r="D17" s="14">
        <v>3389</v>
      </c>
      <c r="E17" s="14">
        <v>4329</v>
      </c>
      <c r="F17" s="14" t="s">
        <v>23</v>
      </c>
      <c r="G17" s="14" t="s">
        <v>23</v>
      </c>
      <c r="H17" s="14">
        <v>1016</v>
      </c>
      <c r="I17" s="14" t="s">
        <v>23</v>
      </c>
      <c r="J17" s="14" t="s">
        <v>23</v>
      </c>
      <c r="K17" s="14">
        <v>8623</v>
      </c>
      <c r="L17" s="14" t="s">
        <v>23</v>
      </c>
      <c r="M17" s="14" t="s">
        <v>23</v>
      </c>
      <c r="N17" s="14">
        <v>6385</v>
      </c>
      <c r="O17" s="14">
        <v>3044</v>
      </c>
      <c r="P17" s="14" t="s">
        <v>23</v>
      </c>
      <c r="Q17" s="14">
        <v>2696</v>
      </c>
      <c r="R17" s="14">
        <v>29482</v>
      </c>
      <c r="T17" s="1" t="s">
        <v>65</v>
      </c>
      <c r="U17" s="1"/>
      <c r="V17" s="40" t="s">
        <v>23</v>
      </c>
      <c r="W17" s="40">
        <v>0.06482010651230721</v>
      </c>
      <c r="X17" s="40">
        <v>0.17451148675804903</v>
      </c>
      <c r="Y17" s="40" t="s">
        <v>23</v>
      </c>
      <c r="Z17" s="40" t="s">
        <v>23</v>
      </c>
      <c r="AA17" s="40">
        <v>0.04363893761521796</v>
      </c>
      <c r="AB17" s="40" t="s">
        <v>23</v>
      </c>
      <c r="AC17" s="40" t="s">
        <v>23</v>
      </c>
      <c r="AD17" s="40">
        <v>0.32126296620014055</v>
      </c>
      <c r="AE17" s="40" t="s">
        <v>23</v>
      </c>
      <c r="AF17" s="40" t="s">
        <v>23</v>
      </c>
      <c r="AG17" s="40">
        <v>0.2526941510307626</v>
      </c>
      <c r="AH17" s="40">
        <v>0.16397054347831944</v>
      </c>
      <c r="AI17" s="40" t="s">
        <v>23</v>
      </c>
      <c r="AJ17" s="40">
        <v>0.28623877367495126</v>
      </c>
      <c r="AK17" s="40">
        <v>0.10826317727417761</v>
      </c>
      <c r="AL17" s="15"/>
      <c r="AM17" s="15"/>
      <c r="AN17" s="15"/>
    </row>
    <row r="18" spans="1:40" ht="12">
      <c r="A18" s="1" t="s">
        <v>39</v>
      </c>
      <c r="B18" s="1"/>
      <c r="C18" s="14">
        <v>2805786</v>
      </c>
      <c r="D18" s="13">
        <v>5228316</v>
      </c>
      <c r="E18" s="13">
        <v>2480639</v>
      </c>
      <c r="F18" s="14">
        <v>1225485</v>
      </c>
      <c r="G18" s="14">
        <v>2611175</v>
      </c>
      <c r="H18" s="14">
        <v>2328196</v>
      </c>
      <c r="I18" s="14">
        <v>514534</v>
      </c>
      <c r="J18" s="14">
        <v>864570</v>
      </c>
      <c r="K18" s="14">
        <v>2684094</v>
      </c>
      <c r="L18" s="14">
        <v>674939</v>
      </c>
      <c r="M18" s="14">
        <v>178261</v>
      </c>
      <c r="N18" s="14">
        <v>2526770</v>
      </c>
      <c r="O18" s="14">
        <v>1856431</v>
      </c>
      <c r="P18" s="14">
        <v>310722</v>
      </c>
      <c r="Q18" s="14">
        <v>941871</v>
      </c>
      <c r="R18" s="14">
        <v>27231789</v>
      </c>
      <c r="T18" s="1" t="s">
        <v>39</v>
      </c>
      <c r="U18" s="1"/>
      <c r="V18" s="40">
        <v>100</v>
      </c>
      <c r="W18" s="40">
        <v>100</v>
      </c>
      <c r="X18" s="40">
        <v>100</v>
      </c>
      <c r="Y18" s="40">
        <v>100</v>
      </c>
      <c r="Z18" s="40">
        <v>100</v>
      </c>
      <c r="AA18" s="40">
        <v>100</v>
      </c>
      <c r="AB18" s="40">
        <v>100</v>
      </c>
      <c r="AC18" s="40">
        <v>100</v>
      </c>
      <c r="AD18" s="40">
        <v>100</v>
      </c>
      <c r="AE18" s="40">
        <v>100</v>
      </c>
      <c r="AF18" s="40">
        <v>100</v>
      </c>
      <c r="AG18" s="40">
        <v>100</v>
      </c>
      <c r="AH18" s="40">
        <v>100</v>
      </c>
      <c r="AI18" s="40">
        <v>100</v>
      </c>
      <c r="AJ18" s="40">
        <v>100</v>
      </c>
      <c r="AK18" s="40">
        <v>100</v>
      </c>
      <c r="AL18" s="15"/>
      <c r="AM18" s="15"/>
      <c r="AN18" s="15"/>
    </row>
    <row r="19" spans="1:40" ht="12">
      <c r="A19" s="1"/>
      <c r="B19" s="1"/>
      <c r="C19" s="14"/>
      <c r="D19" s="13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T19" s="89"/>
      <c r="U19" s="89"/>
      <c r="V19" s="79"/>
      <c r="W19" s="79"/>
      <c r="X19" s="79"/>
      <c r="Y19" s="79"/>
      <c r="Z19" s="80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15"/>
      <c r="AM19" s="15"/>
      <c r="AN19" s="15"/>
    </row>
    <row r="20" spans="1:40" ht="12">
      <c r="A20" s="1" t="s">
        <v>40</v>
      </c>
      <c r="B20" s="1"/>
      <c r="C20" s="14">
        <v>3170017</v>
      </c>
      <c r="D20" s="13">
        <v>5710352</v>
      </c>
      <c r="E20" s="13">
        <v>2734476</v>
      </c>
      <c r="F20" s="14">
        <v>1380738</v>
      </c>
      <c r="G20" s="14">
        <v>2792598</v>
      </c>
      <c r="H20" s="14">
        <v>2522286</v>
      </c>
      <c r="I20" s="14">
        <v>568989</v>
      </c>
      <c r="J20" s="14">
        <v>963382</v>
      </c>
      <c r="K20" s="14">
        <v>3051288</v>
      </c>
      <c r="L20" s="14">
        <v>835133</v>
      </c>
      <c r="M20" s="14">
        <v>235808</v>
      </c>
      <c r="N20" s="14">
        <v>3097578</v>
      </c>
      <c r="O20" s="14">
        <v>2195877</v>
      </c>
      <c r="P20" s="14">
        <v>386273</v>
      </c>
      <c r="Q20" s="14">
        <v>1232696</v>
      </c>
      <c r="R20" s="14">
        <v>30877491</v>
      </c>
      <c r="T20" s="26"/>
      <c r="U20" s="26"/>
      <c r="V20" s="27"/>
      <c r="W20" s="27"/>
      <c r="X20" s="27"/>
      <c r="Y20" s="27"/>
      <c r="Z20" s="28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ht="12">
      <c r="A21" s="2" t="s">
        <v>42</v>
      </c>
      <c r="B21" s="1"/>
      <c r="C21" s="14">
        <v>2995478</v>
      </c>
      <c r="D21" s="13">
        <v>5453931</v>
      </c>
      <c r="E21" s="13">
        <v>2586709</v>
      </c>
      <c r="F21" s="14">
        <v>1281975</v>
      </c>
      <c r="G21" s="14">
        <v>2697309</v>
      </c>
      <c r="H21" s="14">
        <v>2418505</v>
      </c>
      <c r="I21" s="14">
        <v>535019</v>
      </c>
      <c r="J21" s="14">
        <v>906196</v>
      </c>
      <c r="K21" s="14">
        <v>2796969</v>
      </c>
      <c r="L21" s="14">
        <v>710131</v>
      </c>
      <c r="M21" s="14">
        <v>188806</v>
      </c>
      <c r="N21" s="14">
        <v>2689189</v>
      </c>
      <c r="O21" s="14">
        <v>1947934</v>
      </c>
      <c r="P21" s="14">
        <v>330267</v>
      </c>
      <c r="Q21" s="14">
        <v>1009225</v>
      </c>
      <c r="R21" s="14">
        <v>28547643</v>
      </c>
      <c r="T21" s="26"/>
      <c r="U21" s="26"/>
      <c r="V21" s="27"/>
      <c r="W21" s="27"/>
      <c r="X21" s="27"/>
      <c r="Y21" s="27"/>
      <c r="Z21" s="28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ht="12">
      <c r="A22" s="1" t="s">
        <v>44</v>
      </c>
      <c r="B22" s="1"/>
      <c r="C22" s="29">
        <v>94.49406738197304</v>
      </c>
      <c r="D22" s="29">
        <v>95.50954126820903</v>
      </c>
      <c r="E22" s="29">
        <v>94.59614931709038</v>
      </c>
      <c r="F22" s="29">
        <v>92.84708612350786</v>
      </c>
      <c r="G22" s="29">
        <v>96.58780103688393</v>
      </c>
      <c r="H22" s="29">
        <v>95.88543884396931</v>
      </c>
      <c r="I22" s="29">
        <v>94.02976155953806</v>
      </c>
      <c r="J22" s="29">
        <v>94.06403690332598</v>
      </c>
      <c r="K22" s="29">
        <v>91.66519187962592</v>
      </c>
      <c r="L22" s="29">
        <v>85.03208470986058</v>
      </c>
      <c r="M22" s="29">
        <v>80.06768218211427</v>
      </c>
      <c r="N22" s="29">
        <v>86.81586064983674</v>
      </c>
      <c r="O22" s="29">
        <v>88.70870271877706</v>
      </c>
      <c r="P22" s="29">
        <v>85.5009281000743</v>
      </c>
      <c r="Q22" s="29">
        <v>81.87136163336297</v>
      </c>
      <c r="R22" s="29">
        <v>92.45454237198223</v>
      </c>
      <c r="T22" s="26"/>
      <c r="U22" s="26"/>
      <c r="V22" s="27"/>
      <c r="W22" s="27"/>
      <c r="X22" s="27"/>
      <c r="Y22" s="27"/>
      <c r="Z22" s="28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12">
      <c r="A23" s="1" t="s">
        <v>67</v>
      </c>
      <c r="B23" s="1"/>
      <c r="C23" s="41">
        <v>93.6673879761427</v>
      </c>
      <c r="D23" s="41">
        <v>95.86325899612591</v>
      </c>
      <c r="E23" s="41">
        <v>95.89942278006532</v>
      </c>
      <c r="F23" s="41">
        <v>95.59351781430995</v>
      </c>
      <c r="G23" s="41">
        <v>96.80666916545341</v>
      </c>
      <c r="H23" s="41">
        <v>96.26591634088001</v>
      </c>
      <c r="I23" s="41">
        <v>96.17116401473592</v>
      </c>
      <c r="J23" s="41">
        <v>95.4065124983999</v>
      </c>
      <c r="K23" s="41">
        <v>95.96438144291196</v>
      </c>
      <c r="L23" s="41">
        <v>95.0442946442276</v>
      </c>
      <c r="M23" s="41">
        <v>94.41490206879018</v>
      </c>
      <c r="N23" s="41">
        <v>93.96029806755865</v>
      </c>
      <c r="O23" s="41">
        <v>95.30256158576215</v>
      </c>
      <c r="P23" s="41">
        <v>94.08206087801688</v>
      </c>
      <c r="Q23" s="41">
        <v>93.32616611756546</v>
      </c>
      <c r="R23" s="41">
        <v>95.39067375895097</v>
      </c>
      <c r="T23" s="1"/>
      <c r="U23" s="1"/>
      <c r="V23" s="28"/>
      <c r="W23" s="28"/>
      <c r="X23" s="28"/>
      <c r="Y23" s="28"/>
      <c r="Z23" s="28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15"/>
      <c r="AM23" s="15"/>
      <c r="AN23" s="15"/>
    </row>
    <row r="24" spans="1:40" ht="12">
      <c r="A24" s="1" t="s">
        <v>46</v>
      </c>
      <c r="B24" s="1"/>
      <c r="C24" s="14">
        <v>189692</v>
      </c>
      <c r="D24" s="14">
        <v>225720</v>
      </c>
      <c r="E24" s="14">
        <v>106070</v>
      </c>
      <c r="F24" s="14">
        <v>56490</v>
      </c>
      <c r="G24" s="14">
        <v>86134</v>
      </c>
      <c r="H24" s="14">
        <v>90909</v>
      </c>
      <c r="I24" s="14">
        <v>20485</v>
      </c>
      <c r="J24" s="14">
        <v>41626</v>
      </c>
      <c r="K24" s="14">
        <v>112875</v>
      </c>
      <c r="L24" s="14">
        <v>35192</v>
      </c>
      <c r="M24" s="14">
        <v>10545</v>
      </c>
      <c r="N24" s="14">
        <v>162421</v>
      </c>
      <c r="O24" s="14">
        <v>91503</v>
      </c>
      <c r="P24" s="14">
        <v>19545</v>
      </c>
      <c r="Q24" s="14">
        <v>67354</v>
      </c>
      <c r="R24" s="14">
        <v>1316561</v>
      </c>
      <c r="T24" s="26"/>
      <c r="U24" s="26"/>
      <c r="V24" s="27"/>
      <c r="W24" s="27"/>
      <c r="X24" s="27"/>
      <c r="Y24" s="27"/>
      <c r="Z24" s="28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ht="12">
      <c r="A25" s="1" t="s">
        <v>44</v>
      </c>
      <c r="B25" s="1"/>
      <c r="C25" s="29">
        <v>6.332612023857294</v>
      </c>
      <c r="D25" s="29">
        <v>4.1386662207497675</v>
      </c>
      <c r="E25" s="29">
        <v>4.1005772199346735</v>
      </c>
      <c r="F25" s="29">
        <v>4.406482185690049</v>
      </c>
      <c r="G25" s="29">
        <v>3.1933308345465794</v>
      </c>
      <c r="H25" s="29">
        <v>3.7588923735944317</v>
      </c>
      <c r="I25" s="29">
        <v>3.828835985264075</v>
      </c>
      <c r="J25" s="29">
        <v>4.593487501600095</v>
      </c>
      <c r="K25" s="29">
        <v>4.035618557088048</v>
      </c>
      <c r="L25" s="29">
        <v>4.955705355772386</v>
      </c>
      <c r="M25" s="29">
        <v>5.5850979312098135</v>
      </c>
      <c r="N25" s="29">
        <v>6.039776304305871</v>
      </c>
      <c r="O25" s="29">
        <v>4.697438414237854</v>
      </c>
      <c r="P25" s="29">
        <v>5.917939121983123</v>
      </c>
      <c r="Q25" s="29">
        <v>6.673833882434542</v>
      </c>
      <c r="R25" s="29">
        <v>4.611802802774296</v>
      </c>
      <c r="T25" s="30"/>
      <c r="U25" s="26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ht="12">
      <c r="A26" s="1" t="s">
        <v>68</v>
      </c>
      <c r="B26" s="1"/>
      <c r="C26" s="14">
        <v>139787</v>
      </c>
      <c r="D26" s="13">
        <v>161676</v>
      </c>
      <c r="E26" s="13">
        <v>73826</v>
      </c>
      <c r="F26" s="14">
        <v>37521</v>
      </c>
      <c r="G26" s="14">
        <v>60470</v>
      </c>
      <c r="H26" s="14">
        <v>63928</v>
      </c>
      <c r="I26" s="14">
        <v>12693</v>
      </c>
      <c r="J26" s="14">
        <v>28341</v>
      </c>
      <c r="K26" s="14">
        <v>54011</v>
      </c>
      <c r="L26" s="14">
        <v>20578</v>
      </c>
      <c r="M26" s="14">
        <v>4964</v>
      </c>
      <c r="N26" s="14">
        <v>99937</v>
      </c>
      <c r="O26" s="14">
        <v>51523</v>
      </c>
      <c r="P26" s="14">
        <v>8765</v>
      </c>
      <c r="Q26" s="14">
        <v>39769</v>
      </c>
      <c r="R26" s="14">
        <v>857789</v>
      </c>
      <c r="T26" s="26"/>
      <c r="U26" s="31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ht="12">
      <c r="A27" s="3" t="s">
        <v>44</v>
      </c>
      <c r="B27" s="3"/>
      <c r="C27" s="32">
        <v>4.666600789590176</v>
      </c>
      <c r="D27" s="32">
        <v>2.9643939389772256</v>
      </c>
      <c r="E27" s="32">
        <v>2.8540512288007656</v>
      </c>
      <c r="F27" s="32">
        <v>2.9268121453226468</v>
      </c>
      <c r="G27" s="32">
        <v>2.2418640207703304</v>
      </c>
      <c r="H27" s="32">
        <v>2.6432858315364247</v>
      </c>
      <c r="I27" s="32">
        <v>2.372439109639097</v>
      </c>
      <c r="J27" s="32">
        <v>3.127469112642298</v>
      </c>
      <c r="K27" s="32">
        <v>1.9310546523754821</v>
      </c>
      <c r="L27" s="32">
        <v>2.897775199223805</v>
      </c>
      <c r="M27" s="32">
        <v>2.629153734521149</v>
      </c>
      <c r="N27" s="32">
        <v>3.716250512701041</v>
      </c>
      <c r="O27" s="32">
        <v>2.645007479719539</v>
      </c>
      <c r="P27" s="32">
        <v>2.653913348896499</v>
      </c>
      <c r="Q27" s="32">
        <v>3.940548440635141</v>
      </c>
      <c r="R27" s="32">
        <v>3.00476295013217</v>
      </c>
      <c r="T27" s="26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ht="12">
      <c r="A28" s="91" t="s">
        <v>207</v>
      </c>
      <c r="B28" s="26" t="s">
        <v>95</v>
      </c>
      <c r="C28" s="10"/>
      <c r="D28" s="11"/>
      <c r="E28" s="13"/>
      <c r="F28" s="13"/>
      <c r="G28" s="14"/>
      <c r="H28" s="14"/>
      <c r="I28" s="14"/>
      <c r="J28" s="14"/>
      <c r="K28" s="14"/>
      <c r="L28" s="14"/>
      <c r="M28" s="14"/>
      <c r="N28" s="14"/>
      <c r="O28" s="14"/>
      <c r="P28" s="11"/>
      <c r="Q28" s="11"/>
      <c r="R28" s="11"/>
      <c r="T28" s="10"/>
      <c r="U28" s="10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2:40" ht="12">
      <c r="B29" s="10"/>
      <c r="C29" s="10"/>
      <c r="D29" s="60" t="s">
        <v>2</v>
      </c>
      <c r="E29" s="61" t="s">
        <v>143</v>
      </c>
      <c r="F29" s="13"/>
      <c r="G29" s="13">
        <v>3389</v>
      </c>
      <c r="H29" s="49" t="s">
        <v>12</v>
      </c>
      <c r="I29" s="26" t="s">
        <v>144</v>
      </c>
      <c r="J29" s="14"/>
      <c r="K29" s="14">
        <v>6385</v>
      </c>
      <c r="L29" s="14"/>
      <c r="M29" s="14"/>
      <c r="N29" s="14"/>
      <c r="O29" s="14"/>
      <c r="P29" s="11"/>
      <c r="Q29" s="11"/>
      <c r="R29" s="11"/>
      <c r="T29" s="10"/>
      <c r="U29" s="10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2:40" ht="12">
      <c r="B30" s="10"/>
      <c r="C30" s="10"/>
      <c r="D30" s="60" t="s">
        <v>3</v>
      </c>
      <c r="E30" s="61" t="s">
        <v>145</v>
      </c>
      <c r="F30" s="15"/>
      <c r="G30" s="13">
        <v>4329</v>
      </c>
      <c r="H30" s="49" t="s">
        <v>13</v>
      </c>
      <c r="I30" s="26" t="s">
        <v>146</v>
      </c>
      <c r="J30" s="15"/>
      <c r="K30" s="14">
        <v>997</v>
      </c>
      <c r="L30" s="14"/>
      <c r="M30" s="14"/>
      <c r="N30" s="14"/>
      <c r="O30" s="14"/>
      <c r="P30" s="11"/>
      <c r="Q30" s="11"/>
      <c r="R30" s="11"/>
      <c r="T30" s="10"/>
      <c r="U30" s="10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2:40" ht="12">
      <c r="B31" s="10"/>
      <c r="C31" s="10"/>
      <c r="D31" s="60" t="s">
        <v>6</v>
      </c>
      <c r="E31" s="61" t="s">
        <v>147</v>
      </c>
      <c r="F31" s="15"/>
      <c r="G31" s="13">
        <v>1016</v>
      </c>
      <c r="H31" s="49"/>
      <c r="I31" s="26" t="s">
        <v>130</v>
      </c>
      <c r="J31" s="15"/>
      <c r="K31" s="14">
        <v>2047</v>
      </c>
      <c r="L31" s="14"/>
      <c r="M31" s="14"/>
      <c r="N31" s="14"/>
      <c r="O31" s="14"/>
      <c r="P31" s="11"/>
      <c r="Q31" s="11"/>
      <c r="R31" s="11"/>
      <c r="T31" s="10"/>
      <c r="U31" s="10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</row>
    <row r="32" spans="2:40" ht="12">
      <c r="B32" s="10"/>
      <c r="C32" s="10"/>
      <c r="D32" s="60" t="s">
        <v>9</v>
      </c>
      <c r="E32" s="61" t="s">
        <v>146</v>
      </c>
      <c r="F32" s="15"/>
      <c r="G32" s="13">
        <v>1958</v>
      </c>
      <c r="H32" s="49" t="s">
        <v>15</v>
      </c>
      <c r="I32" s="26" t="s">
        <v>148</v>
      </c>
      <c r="J32" s="15"/>
      <c r="K32" s="14">
        <v>2969</v>
      </c>
      <c r="L32" s="15"/>
      <c r="M32" s="15"/>
      <c r="N32" s="15"/>
      <c r="O32" s="15"/>
      <c r="P32" s="15"/>
      <c r="Q32" s="15"/>
      <c r="R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2:40" ht="12">
      <c r="B33" s="10"/>
      <c r="C33" s="10"/>
      <c r="D33" s="11"/>
      <c r="E33" s="61" t="s">
        <v>147</v>
      </c>
      <c r="F33" s="15"/>
      <c r="G33" s="13">
        <v>6665</v>
      </c>
      <c r="H33" s="14"/>
      <c r="I33" s="14"/>
      <c r="J33" s="15"/>
      <c r="K33" s="14"/>
      <c r="L33" s="15"/>
      <c r="M33" s="15"/>
      <c r="N33" s="15"/>
      <c r="O33" s="15"/>
      <c r="P33" s="15"/>
      <c r="Q33" s="15"/>
      <c r="R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ht="12">
      <c r="A34" s="15"/>
      <c r="B34" s="10"/>
      <c r="C34" s="11"/>
      <c r="D34" s="15"/>
      <c r="E34" s="15"/>
      <c r="F34" s="14"/>
      <c r="G34" s="14"/>
      <c r="H34" s="14"/>
      <c r="I34" s="14"/>
      <c r="J34" s="14"/>
      <c r="K34" s="15"/>
      <c r="L34" s="15"/>
      <c r="M34" s="15"/>
      <c r="N34" s="15"/>
      <c r="O34" s="15"/>
      <c r="P34" s="15"/>
      <c r="Q34" s="15"/>
      <c r="R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ht="12">
      <c r="A35" s="92" t="s">
        <v>149</v>
      </c>
      <c r="B35" s="10" t="s">
        <v>169</v>
      </c>
      <c r="C35" s="11"/>
      <c r="D35" s="13"/>
      <c r="E35" s="13"/>
      <c r="F35" s="14"/>
      <c r="G35" s="14"/>
      <c r="H35" s="14"/>
      <c r="I35" s="14"/>
      <c r="J35" s="14"/>
      <c r="K35" s="15"/>
      <c r="L35" s="15"/>
      <c r="M35" s="15"/>
      <c r="N35" s="15"/>
      <c r="O35" s="15"/>
      <c r="P35" s="15"/>
      <c r="Q35" s="15"/>
      <c r="R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ht="12">
      <c r="A36" s="10" t="s">
        <v>150</v>
      </c>
      <c r="B36" s="10"/>
      <c r="C36" s="11"/>
      <c r="D36" s="13"/>
      <c r="E36" s="13"/>
      <c r="F36" s="14"/>
      <c r="G36" s="14"/>
      <c r="H36" s="14"/>
      <c r="I36" s="14"/>
      <c r="J36" s="14"/>
      <c r="K36" s="15"/>
      <c r="L36" s="15"/>
      <c r="M36" s="15"/>
      <c r="N36" s="15"/>
      <c r="O36" s="15"/>
      <c r="P36" s="15"/>
      <c r="Q36" s="15"/>
      <c r="R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38:40" ht="12">
      <c r="AL37" s="15"/>
      <c r="AM37" s="15"/>
      <c r="AN37" s="15"/>
    </row>
    <row r="38" spans="38:40" ht="12">
      <c r="AL38" s="15"/>
      <c r="AM38" s="15"/>
      <c r="AN38" s="15"/>
    </row>
    <row r="39" spans="38:39" ht="12">
      <c r="AL39" s="15"/>
      <c r="AM39" s="15"/>
    </row>
    <row r="40" spans="38:39" ht="12">
      <c r="AL40" s="15"/>
      <c r="AM40" s="15"/>
    </row>
    <row r="41" spans="38:39" ht="12">
      <c r="AL41" s="15"/>
      <c r="AM41" s="15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I38"/>
  <sheetViews>
    <sheetView zoomScalePageLayoutView="0" workbookViewId="0" topLeftCell="A1">
      <selection activeCell="A4" sqref="A4"/>
    </sheetView>
  </sheetViews>
  <sheetFormatPr defaultColWidth="9.33203125" defaultRowHeight="12.75"/>
  <cols>
    <col min="1" max="1" width="35.66015625" style="63" customWidth="1"/>
    <col min="2" max="2" width="9.33203125" style="63" customWidth="1"/>
    <col min="3" max="3" width="9.5" style="63" customWidth="1"/>
    <col min="4" max="16" width="9.33203125" style="63" customWidth="1"/>
    <col min="17" max="17" width="10.5" style="63" customWidth="1"/>
    <col min="18" max="18" width="3.33203125" style="63" customWidth="1"/>
    <col min="19" max="19" width="14.5" style="63" customWidth="1"/>
    <col min="20" max="20" width="12.66015625" style="63" customWidth="1"/>
    <col min="21" max="21" width="11" style="63" customWidth="1"/>
    <col min="22" max="22" width="10.5" style="63" customWidth="1"/>
    <col min="23" max="23" width="10.83203125" style="63" customWidth="1"/>
    <col min="24" max="24" width="10.5" style="63" customWidth="1"/>
    <col min="25" max="34" width="9.33203125" style="63" customWidth="1"/>
    <col min="35" max="35" width="10.83203125" style="63" bestFit="1" customWidth="1"/>
    <col min="36" max="16384" width="9.33203125" style="63" customWidth="1"/>
  </cols>
  <sheetData>
    <row r="1" spans="1:15" ht="18.75">
      <c r="A1" s="95" t="s">
        <v>211</v>
      </c>
      <c r="B1" s="6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" customHeight="1">
      <c r="A2" s="95"/>
      <c r="B2" s="6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2" customHeight="1">
      <c r="A3" s="96" t="s">
        <v>284</v>
      </c>
      <c r="B3" s="94"/>
      <c r="C3" s="98"/>
      <c r="D3" s="98"/>
      <c r="E3" s="99"/>
      <c r="F3" s="99"/>
      <c r="G3" s="99"/>
      <c r="H3" s="99"/>
      <c r="I3" s="99"/>
      <c r="J3" s="99"/>
      <c r="K3" s="99"/>
      <c r="L3" s="99"/>
      <c r="M3" s="99"/>
      <c r="N3" s="99"/>
      <c r="O3" s="8"/>
    </row>
    <row r="4" spans="1:15" ht="12" customHeight="1">
      <c r="A4" s="100"/>
      <c r="B4" s="94"/>
      <c r="C4" s="98"/>
      <c r="D4" s="98"/>
      <c r="E4" s="99"/>
      <c r="F4" s="99"/>
      <c r="G4" s="99"/>
      <c r="H4" s="99"/>
      <c r="I4" s="99"/>
      <c r="J4" s="99"/>
      <c r="K4" s="99"/>
      <c r="L4" s="99"/>
      <c r="M4" s="99"/>
      <c r="N4" s="99"/>
      <c r="O4" s="8"/>
    </row>
    <row r="5" spans="1:15" ht="24" customHeight="1">
      <c r="A5" s="102" t="s">
        <v>0</v>
      </c>
      <c r="B5" s="104" t="s">
        <v>212</v>
      </c>
      <c r="C5" s="105" t="s">
        <v>238</v>
      </c>
      <c r="D5" s="99"/>
      <c r="E5" s="99"/>
      <c r="F5" s="199" t="s">
        <v>0</v>
      </c>
      <c r="G5" s="199"/>
      <c r="H5" s="106"/>
      <c r="I5" s="105" t="s">
        <v>212</v>
      </c>
      <c r="J5" s="105" t="s">
        <v>238</v>
      </c>
      <c r="K5" s="200" t="s">
        <v>213</v>
      </c>
      <c r="L5" s="200"/>
      <c r="M5" s="99"/>
      <c r="N5" s="99"/>
      <c r="O5" s="8"/>
    </row>
    <row r="6" spans="1:15" ht="12.75" customHeight="1">
      <c r="A6" s="85" t="s">
        <v>175</v>
      </c>
      <c r="B6" s="107">
        <v>39627</v>
      </c>
      <c r="C6" s="108">
        <f aca="true" t="shared" si="0" ref="C6:C13">B6/$B$24%</f>
        <v>19.84783675759063</v>
      </c>
      <c r="D6" s="98"/>
      <c r="E6" s="99"/>
      <c r="F6" s="109"/>
      <c r="G6" s="94"/>
      <c r="H6" s="94"/>
      <c r="I6" s="110"/>
      <c r="J6" s="110"/>
      <c r="K6" s="94"/>
      <c r="L6" s="99"/>
      <c r="M6" s="99"/>
      <c r="N6" s="99"/>
      <c r="O6" s="8"/>
    </row>
    <row r="7" spans="1:15" ht="12" customHeight="1">
      <c r="A7" s="77" t="s">
        <v>177</v>
      </c>
      <c r="B7" s="76">
        <v>18071</v>
      </c>
      <c r="C7" s="108">
        <f t="shared" si="0"/>
        <v>9.051158504212287</v>
      </c>
      <c r="D7" s="98"/>
      <c r="E7" s="99"/>
      <c r="F7" s="83" t="s">
        <v>155</v>
      </c>
      <c r="G7" s="94"/>
      <c r="H7" s="94"/>
      <c r="I7" s="82">
        <v>112152</v>
      </c>
      <c r="J7" s="111">
        <f>I7/$I$10%</f>
        <v>54.137341790482814</v>
      </c>
      <c r="K7" s="94" t="s">
        <v>215</v>
      </c>
      <c r="L7" s="99"/>
      <c r="M7" s="99"/>
      <c r="N7" s="99"/>
      <c r="O7" s="8"/>
    </row>
    <row r="8" spans="1:15" ht="12" customHeight="1">
      <c r="A8" s="77" t="s">
        <v>240</v>
      </c>
      <c r="B8" s="76">
        <v>19940</v>
      </c>
      <c r="C8" s="108">
        <f t="shared" si="0"/>
        <v>9.9872779909243</v>
      </c>
      <c r="D8" s="98"/>
      <c r="E8" s="99"/>
      <c r="F8" s="83" t="s">
        <v>151</v>
      </c>
      <c r="G8" s="94"/>
      <c r="H8" s="94"/>
      <c r="I8" s="82">
        <v>95010</v>
      </c>
      <c r="J8" s="111">
        <f>I8/$I$10%</f>
        <v>45.86265820951719</v>
      </c>
      <c r="K8" s="94" t="s">
        <v>276</v>
      </c>
      <c r="L8" s="99"/>
      <c r="M8" s="99"/>
      <c r="N8" s="99"/>
      <c r="O8" s="8"/>
    </row>
    <row r="9" spans="1:15" ht="12" customHeight="1">
      <c r="A9" s="77" t="s">
        <v>279</v>
      </c>
      <c r="B9" s="76">
        <v>10064</v>
      </c>
      <c r="C9" s="108">
        <f t="shared" si="0"/>
        <v>5.040720446372224</v>
      </c>
      <c r="D9" s="98"/>
      <c r="E9" s="99"/>
      <c r="F9" s="83"/>
      <c r="G9" s="94"/>
      <c r="H9" s="94"/>
      <c r="I9" s="82"/>
      <c r="J9" s="82"/>
      <c r="K9" s="94"/>
      <c r="L9" s="99"/>
      <c r="M9" s="99"/>
      <c r="N9" s="99"/>
      <c r="O9" s="8"/>
    </row>
    <row r="10" spans="1:15" ht="12" customHeight="1">
      <c r="A10" s="77" t="s">
        <v>280</v>
      </c>
      <c r="B10" s="76">
        <v>9681</v>
      </c>
      <c r="C10" s="108">
        <f t="shared" si="0"/>
        <v>4.848888577238623</v>
      </c>
      <c r="D10" s="98"/>
      <c r="E10" s="99"/>
      <c r="F10" s="83" t="s">
        <v>39</v>
      </c>
      <c r="G10" s="94"/>
      <c r="H10" s="94"/>
      <c r="I10" s="82">
        <f>SUM(I7:I8)</f>
        <v>207162</v>
      </c>
      <c r="J10" s="111">
        <v>100</v>
      </c>
      <c r="K10" s="94"/>
      <c r="L10" s="99"/>
      <c r="M10" s="99"/>
      <c r="N10" s="99"/>
      <c r="O10" s="8"/>
    </row>
    <row r="11" spans="1:15" ht="12" customHeight="1">
      <c r="A11" s="77" t="s">
        <v>281</v>
      </c>
      <c r="B11" s="76">
        <v>7495</v>
      </c>
      <c r="C11" s="108">
        <f t="shared" si="0"/>
        <v>3.7539944103298706</v>
      </c>
      <c r="D11" s="98"/>
      <c r="E11" s="99"/>
      <c r="F11" s="83"/>
      <c r="G11" s="94"/>
      <c r="H11" s="94"/>
      <c r="I11" s="82"/>
      <c r="J11" s="82"/>
      <c r="K11" s="94"/>
      <c r="L11" s="99"/>
      <c r="M11" s="99"/>
      <c r="N11" s="99"/>
      <c r="O11" s="8"/>
    </row>
    <row r="12" spans="1:15" ht="12" customHeight="1">
      <c r="A12" s="77" t="s">
        <v>191</v>
      </c>
      <c r="B12" s="76">
        <v>460</v>
      </c>
      <c r="C12" s="108">
        <f t="shared" si="0"/>
        <v>0.2303985895599387</v>
      </c>
      <c r="D12" s="98"/>
      <c r="E12" s="99"/>
      <c r="F12" s="83" t="s">
        <v>40</v>
      </c>
      <c r="G12" s="94"/>
      <c r="H12" s="94"/>
      <c r="I12" s="82"/>
      <c r="J12" s="82">
        <v>327637</v>
      </c>
      <c r="K12" s="94"/>
      <c r="L12" s="99"/>
      <c r="M12" s="99"/>
      <c r="N12" s="99"/>
      <c r="O12" s="8"/>
    </row>
    <row r="13" spans="1:15" ht="12" customHeight="1">
      <c r="A13" s="77" t="s">
        <v>283</v>
      </c>
      <c r="B13" s="76">
        <v>350</v>
      </c>
      <c r="C13" s="108">
        <f t="shared" si="0"/>
        <v>0.17530327466517076</v>
      </c>
      <c r="D13" s="98"/>
      <c r="E13" s="99"/>
      <c r="F13" s="112" t="s">
        <v>42</v>
      </c>
      <c r="G13" s="94"/>
      <c r="H13" s="94"/>
      <c r="I13" s="82"/>
      <c r="J13" s="82">
        <v>213283</v>
      </c>
      <c r="K13" s="94"/>
      <c r="L13" s="99"/>
      <c r="M13" s="99"/>
      <c r="N13" s="99"/>
      <c r="O13" s="8"/>
    </row>
    <row r="14" spans="1:15" ht="12" customHeight="1">
      <c r="A14" s="77"/>
      <c r="B14" s="76"/>
      <c r="C14" s="108"/>
      <c r="D14" s="98"/>
      <c r="E14" s="99"/>
      <c r="F14" s="83" t="s">
        <v>225</v>
      </c>
      <c r="G14" s="94"/>
      <c r="H14" s="94"/>
      <c r="I14" s="113"/>
      <c r="J14" s="113">
        <f>J13/J12%</f>
        <v>65.09734859005546</v>
      </c>
      <c r="K14" s="94"/>
      <c r="L14" s="99"/>
      <c r="M14" s="99"/>
      <c r="N14" s="99"/>
      <c r="O14" s="8"/>
    </row>
    <row r="15" spans="1:15" ht="12" customHeight="1">
      <c r="A15" s="77" t="s">
        <v>222</v>
      </c>
      <c r="B15" s="76">
        <v>21767</v>
      </c>
      <c r="C15" s="108">
        <f aca="true" t="shared" si="1" ref="C15:C22">B15/$B$24%</f>
        <v>10.90236108467649</v>
      </c>
      <c r="D15" s="98"/>
      <c r="E15" s="99"/>
      <c r="F15" s="83" t="s">
        <v>227</v>
      </c>
      <c r="G15" s="94"/>
      <c r="H15" s="94"/>
      <c r="I15" s="114"/>
      <c r="J15" s="113">
        <f>I10/J13%</f>
        <v>97.1301041339441</v>
      </c>
      <c r="K15" s="94"/>
      <c r="L15" s="99"/>
      <c r="M15" s="99"/>
      <c r="N15" s="99"/>
      <c r="O15" s="8"/>
    </row>
    <row r="16" spans="1:15" ht="12" customHeight="1">
      <c r="A16" s="77" t="s">
        <v>223</v>
      </c>
      <c r="B16" s="76">
        <v>24810</v>
      </c>
      <c r="C16" s="108">
        <f t="shared" si="1"/>
        <v>12.42649784126539</v>
      </c>
      <c r="D16" s="98"/>
      <c r="E16" s="99"/>
      <c r="F16" s="83" t="s">
        <v>229</v>
      </c>
      <c r="G16" s="94"/>
      <c r="H16" s="94"/>
      <c r="I16" s="82"/>
      <c r="J16" s="82">
        <v>6121</v>
      </c>
      <c r="K16" s="94"/>
      <c r="L16" s="99"/>
      <c r="M16" s="99"/>
      <c r="N16" s="99"/>
      <c r="O16" s="8"/>
    </row>
    <row r="17" spans="1:15" ht="12" customHeight="1">
      <c r="A17" s="77" t="s">
        <v>228</v>
      </c>
      <c r="B17" s="76">
        <v>4432</v>
      </c>
      <c r="C17" s="108">
        <f t="shared" si="1"/>
        <v>2.219840323760105</v>
      </c>
      <c r="D17" s="98"/>
      <c r="E17" s="99"/>
      <c r="F17" s="83" t="s">
        <v>230</v>
      </c>
      <c r="G17" s="94"/>
      <c r="H17" s="94"/>
      <c r="I17" s="113"/>
      <c r="J17" s="113">
        <f>J16/J13%</f>
        <v>2.8698958660558977</v>
      </c>
      <c r="K17" s="94"/>
      <c r="L17" s="99"/>
      <c r="M17" s="99"/>
      <c r="N17" s="99"/>
      <c r="O17" s="8"/>
    </row>
    <row r="18" spans="1:15" ht="12" customHeight="1">
      <c r="A18" s="77" t="s">
        <v>153</v>
      </c>
      <c r="B18" s="76">
        <v>4451</v>
      </c>
      <c r="C18" s="108">
        <f t="shared" si="1"/>
        <v>2.2293567872419287</v>
      </c>
      <c r="D18" s="98"/>
      <c r="E18" s="99"/>
      <c r="F18" s="83" t="s">
        <v>167</v>
      </c>
      <c r="G18" s="94"/>
      <c r="H18" s="94"/>
      <c r="I18" s="82"/>
      <c r="J18" s="82">
        <v>2067</v>
      </c>
      <c r="K18" s="94"/>
      <c r="L18" s="99"/>
      <c r="M18" s="99"/>
      <c r="N18" s="99"/>
      <c r="O18" s="8"/>
    </row>
    <row r="19" spans="1:15" ht="12" customHeight="1">
      <c r="A19" s="77" t="s">
        <v>278</v>
      </c>
      <c r="B19" s="76">
        <v>10883</v>
      </c>
      <c r="C19" s="108">
        <f t="shared" si="1"/>
        <v>5.450930109088723</v>
      </c>
      <c r="D19" s="98"/>
      <c r="E19" s="99"/>
      <c r="F19" s="115" t="s">
        <v>231</v>
      </c>
      <c r="G19" s="116"/>
      <c r="H19" s="116"/>
      <c r="I19" s="117"/>
      <c r="J19" s="117">
        <f>J18/J16%</f>
        <v>33.768991994772094</v>
      </c>
      <c r="K19" s="116"/>
      <c r="L19" s="118"/>
      <c r="M19" s="99"/>
      <c r="N19" s="99"/>
      <c r="O19" s="8"/>
    </row>
    <row r="20" spans="1:15" ht="12" customHeight="1">
      <c r="A20" s="77" t="s">
        <v>282</v>
      </c>
      <c r="B20" s="76">
        <v>3705</v>
      </c>
      <c r="C20" s="108">
        <f t="shared" si="1"/>
        <v>1.8557103789555933</v>
      </c>
      <c r="D20" s="98"/>
      <c r="E20" s="99"/>
      <c r="F20" s="120"/>
      <c r="G20" s="121"/>
      <c r="H20" s="94"/>
      <c r="I20" s="94"/>
      <c r="J20" s="99"/>
      <c r="K20" s="99"/>
      <c r="L20" s="99"/>
      <c r="M20" s="99"/>
      <c r="N20" s="99"/>
      <c r="O20" s="8"/>
    </row>
    <row r="21" spans="1:15" ht="12" customHeight="1">
      <c r="A21" s="77" t="s">
        <v>277</v>
      </c>
      <c r="B21" s="76">
        <v>17503</v>
      </c>
      <c r="C21" s="108">
        <f t="shared" si="1"/>
        <v>8.766666332755667</v>
      </c>
      <c r="D21" s="98"/>
      <c r="E21" s="99"/>
      <c r="F21" s="122"/>
      <c r="G21" s="94"/>
      <c r="H21" s="94"/>
      <c r="I21" s="94"/>
      <c r="J21" s="99"/>
      <c r="K21" s="99"/>
      <c r="L21" s="99"/>
      <c r="M21" s="99"/>
      <c r="N21" s="99"/>
      <c r="O21" s="8"/>
    </row>
    <row r="22" spans="1:15" ht="12" customHeight="1">
      <c r="A22" s="77" t="s">
        <v>172</v>
      </c>
      <c r="B22" s="76">
        <v>6415</v>
      </c>
      <c r="C22" s="108">
        <f t="shared" si="1"/>
        <v>3.2130585913630583</v>
      </c>
      <c r="D22" s="98"/>
      <c r="E22" s="99"/>
      <c r="F22" s="122"/>
      <c r="G22" s="94"/>
      <c r="H22" s="94"/>
      <c r="I22" s="94"/>
      <c r="J22" s="99"/>
      <c r="K22" s="99"/>
      <c r="L22" s="99"/>
      <c r="M22" s="99"/>
      <c r="N22" s="99"/>
      <c r="O22" s="8"/>
    </row>
    <row r="23" spans="1:15" ht="12" customHeight="1">
      <c r="A23" s="77"/>
      <c r="B23" s="76"/>
      <c r="C23" s="108"/>
      <c r="D23" s="98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8"/>
    </row>
    <row r="24" spans="1:15" ht="12" customHeight="1">
      <c r="A24" s="77" t="s">
        <v>39</v>
      </c>
      <c r="B24" s="76">
        <f>SUM(B6:B22)</f>
        <v>199654</v>
      </c>
      <c r="C24" s="108">
        <f>B24/$B$24%</f>
        <v>100</v>
      </c>
      <c r="D24" s="98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8"/>
    </row>
    <row r="25" spans="1:15" ht="12" customHeight="1">
      <c r="A25" s="77"/>
      <c r="B25" s="76"/>
      <c r="C25" s="108"/>
      <c r="D25" s="98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8"/>
    </row>
    <row r="26" spans="1:15" ht="12" customHeight="1">
      <c r="A26" s="77"/>
      <c r="B26" s="76"/>
      <c r="C26" s="76"/>
      <c r="D26" s="98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8"/>
    </row>
    <row r="27" spans="1:15" ht="12" customHeight="1">
      <c r="A27" s="119" t="s">
        <v>40</v>
      </c>
      <c r="B27" s="94"/>
      <c r="C27" s="76">
        <v>327637</v>
      </c>
      <c r="D27" s="98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8"/>
    </row>
    <row r="28" spans="1:217" ht="12" customHeight="1">
      <c r="A28" s="119" t="s">
        <v>42</v>
      </c>
      <c r="B28" s="94"/>
      <c r="C28" s="82">
        <v>213283</v>
      </c>
      <c r="D28" s="7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6"/>
      <c r="Q28" s="6"/>
      <c r="S28" s="15"/>
      <c r="T28" s="15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</row>
    <row r="29" spans="1:217" ht="12" customHeight="1">
      <c r="A29" s="119" t="s">
        <v>233</v>
      </c>
      <c r="B29" s="94"/>
      <c r="C29" s="113">
        <f>C28/C27%</f>
        <v>65.09734859005546</v>
      </c>
      <c r="D29" s="7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6"/>
      <c r="Q29" s="6"/>
      <c r="S29" s="15"/>
      <c r="T29" s="15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</row>
    <row r="30" spans="1:217" ht="12" customHeight="1">
      <c r="A30" s="119" t="s">
        <v>46</v>
      </c>
      <c r="B30" s="94"/>
      <c r="C30" s="76">
        <v>6121</v>
      </c>
      <c r="D30" s="7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6"/>
      <c r="Q30" s="6"/>
      <c r="S30" s="15"/>
      <c r="T30" s="15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</row>
    <row r="31" spans="1:217" ht="12.75">
      <c r="A31" s="119" t="s">
        <v>235</v>
      </c>
      <c r="B31" s="94"/>
      <c r="C31" s="113">
        <f>C30/C28%</f>
        <v>2.8698958660558977</v>
      </c>
      <c r="D31" s="7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6"/>
      <c r="Q31" s="6"/>
      <c r="S31" s="9"/>
      <c r="T31" s="15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</row>
    <row r="32" spans="1:3" ht="12.75">
      <c r="A32" s="119" t="s">
        <v>167</v>
      </c>
      <c r="B32" s="94"/>
      <c r="C32" s="189">
        <v>2067</v>
      </c>
    </row>
    <row r="33" spans="1:3" ht="12.75">
      <c r="A33" s="119" t="s">
        <v>231</v>
      </c>
      <c r="B33" s="94"/>
      <c r="C33" s="113">
        <f>C32/C30%</f>
        <v>33.768991994772094</v>
      </c>
    </row>
    <row r="34" spans="1:3" ht="12.75">
      <c r="A34" s="123" t="s">
        <v>48</v>
      </c>
      <c r="B34" s="94"/>
      <c r="C34" s="82">
        <f>I10-B24</f>
        <v>7508</v>
      </c>
    </row>
    <row r="35" spans="1:3" ht="12.75">
      <c r="A35" s="124" t="s">
        <v>236</v>
      </c>
      <c r="B35" s="116"/>
      <c r="C35" s="117">
        <f>C34/C28%</f>
        <v>3.5202055484965986</v>
      </c>
    </row>
    <row r="36" spans="1:3" ht="12">
      <c r="A36" s="125"/>
      <c r="B36" s="126"/>
      <c r="C36" s="98"/>
    </row>
    <row r="37" spans="1:3" ht="12">
      <c r="A37" s="94"/>
      <c r="B37" s="94"/>
      <c r="C37" s="94"/>
    </row>
    <row r="38" spans="1:3" ht="12">
      <c r="A38" s="9"/>
      <c r="B38" s="6"/>
      <c r="C38" s="7"/>
    </row>
  </sheetData>
  <sheetProtection/>
  <mergeCells count="2">
    <mergeCell ref="F5:G5"/>
    <mergeCell ref="K5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33"/>
  <sheetViews>
    <sheetView tabSelected="1" zoomScalePageLayoutView="0" workbookViewId="0" topLeftCell="A1">
      <selection activeCell="D12" sqref="D12"/>
    </sheetView>
  </sheetViews>
  <sheetFormatPr defaultColWidth="9.33203125" defaultRowHeight="12.75"/>
  <cols>
    <col min="1" max="1" width="37.5" style="0" bestFit="1" customWidth="1"/>
    <col min="2" max="14" width="10.83203125" style="0" customWidth="1"/>
  </cols>
  <sheetData>
    <row r="1" spans="1:256" ht="12.75">
      <c r="A1" s="135" t="s">
        <v>211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  <c r="EL1" s="135"/>
      <c r="EM1" s="135"/>
      <c r="EN1" s="135"/>
      <c r="EO1" s="135"/>
      <c r="EP1" s="135"/>
      <c r="EQ1" s="135"/>
      <c r="ER1" s="135"/>
      <c r="ES1" s="135"/>
      <c r="ET1" s="135"/>
      <c r="EU1" s="135"/>
      <c r="EV1" s="135"/>
      <c r="EW1" s="135"/>
      <c r="EX1" s="135"/>
      <c r="EY1" s="135"/>
      <c r="EZ1" s="135"/>
      <c r="FA1" s="135"/>
      <c r="FB1" s="135"/>
      <c r="FC1" s="135"/>
      <c r="FD1" s="135"/>
      <c r="FE1" s="135"/>
      <c r="FF1" s="135"/>
      <c r="FG1" s="135"/>
      <c r="FH1" s="135"/>
      <c r="FI1" s="135"/>
      <c r="FJ1" s="135"/>
      <c r="FK1" s="135"/>
      <c r="FL1" s="135"/>
      <c r="FM1" s="135"/>
      <c r="FN1" s="135"/>
      <c r="FO1" s="135"/>
      <c r="FP1" s="135"/>
      <c r="FQ1" s="135"/>
      <c r="FR1" s="135"/>
      <c r="FS1" s="135"/>
      <c r="FT1" s="135"/>
      <c r="FU1" s="135"/>
      <c r="FV1" s="135"/>
      <c r="FW1" s="135"/>
      <c r="FX1" s="135"/>
      <c r="FY1" s="135"/>
      <c r="FZ1" s="135"/>
      <c r="GA1" s="135"/>
      <c r="GB1" s="135"/>
      <c r="GC1" s="135"/>
      <c r="GD1" s="135"/>
      <c r="GE1" s="135"/>
      <c r="GF1" s="135"/>
      <c r="GG1" s="135"/>
      <c r="GH1" s="135"/>
      <c r="GI1" s="135"/>
      <c r="GJ1" s="135"/>
      <c r="GK1" s="135"/>
      <c r="GL1" s="135"/>
      <c r="GM1" s="135"/>
      <c r="GN1" s="135"/>
      <c r="GO1" s="135"/>
      <c r="GP1" s="135"/>
      <c r="GQ1" s="135"/>
      <c r="GR1" s="135"/>
      <c r="GS1" s="135"/>
      <c r="GT1" s="135"/>
      <c r="GU1" s="135"/>
      <c r="GV1" s="135"/>
      <c r="GW1" s="135"/>
      <c r="GX1" s="135"/>
      <c r="GY1" s="135"/>
      <c r="GZ1" s="135"/>
      <c r="HA1" s="135"/>
      <c r="HB1" s="135"/>
      <c r="HC1" s="135"/>
      <c r="HD1" s="135"/>
      <c r="HE1" s="135"/>
      <c r="HF1" s="135"/>
      <c r="HG1" s="135"/>
      <c r="HH1" s="135"/>
      <c r="HI1" s="135"/>
      <c r="HJ1" s="135"/>
      <c r="HK1" s="135"/>
      <c r="HL1" s="135"/>
      <c r="HM1" s="135"/>
      <c r="HN1" s="135"/>
      <c r="HO1" s="135"/>
      <c r="HP1" s="135"/>
      <c r="HQ1" s="135"/>
      <c r="HR1" s="135"/>
      <c r="HS1" s="135"/>
      <c r="HT1" s="135"/>
      <c r="HU1" s="135"/>
      <c r="HV1" s="135"/>
      <c r="HW1" s="135"/>
      <c r="HX1" s="135"/>
      <c r="HY1" s="135"/>
      <c r="HZ1" s="135"/>
      <c r="IA1" s="135"/>
      <c r="IB1" s="135"/>
      <c r="IC1" s="135"/>
      <c r="ID1" s="135"/>
      <c r="IE1" s="135"/>
      <c r="IF1" s="135"/>
      <c r="IG1" s="135"/>
      <c r="IH1" s="135"/>
      <c r="II1" s="135"/>
      <c r="IJ1" s="135"/>
      <c r="IK1" s="135"/>
      <c r="IL1" s="135"/>
      <c r="IM1" s="135"/>
      <c r="IN1" s="135"/>
      <c r="IO1" s="135"/>
      <c r="IP1" s="135"/>
      <c r="IQ1" s="135"/>
      <c r="IR1" s="135"/>
      <c r="IS1" s="135"/>
      <c r="IT1" s="135"/>
      <c r="IU1" s="135"/>
      <c r="IV1" s="135"/>
    </row>
    <row r="2" spans="1:256" ht="12.7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  <c r="IF2" s="135"/>
      <c r="IG2" s="135"/>
      <c r="IH2" s="135"/>
      <c r="II2" s="135"/>
      <c r="IJ2" s="135"/>
      <c r="IK2" s="135"/>
      <c r="IL2" s="135"/>
      <c r="IM2" s="135"/>
      <c r="IN2" s="135"/>
      <c r="IO2" s="135"/>
      <c r="IP2" s="135"/>
      <c r="IQ2" s="135"/>
      <c r="IR2" s="135"/>
      <c r="IS2" s="135"/>
      <c r="IT2" s="135"/>
      <c r="IU2" s="135"/>
      <c r="IV2" s="135"/>
    </row>
    <row r="3" spans="1:256" ht="12.75">
      <c r="A3" s="141" t="s">
        <v>294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  <c r="EL3" s="141"/>
      <c r="EM3" s="141"/>
      <c r="EN3" s="141"/>
      <c r="EO3" s="141"/>
      <c r="EP3" s="141"/>
      <c r="EQ3" s="141"/>
      <c r="ER3" s="141"/>
      <c r="ES3" s="141"/>
      <c r="ET3" s="141"/>
      <c r="EU3" s="141"/>
      <c r="EV3" s="141"/>
      <c r="EW3" s="141"/>
      <c r="EX3" s="141"/>
      <c r="EY3" s="141"/>
      <c r="EZ3" s="141"/>
      <c r="FA3" s="141"/>
      <c r="FB3" s="141"/>
      <c r="FC3" s="141"/>
      <c r="FD3" s="141"/>
      <c r="FE3" s="141"/>
      <c r="FF3" s="141"/>
      <c r="FG3" s="141"/>
      <c r="FH3" s="141"/>
      <c r="FI3" s="141"/>
      <c r="FJ3" s="141"/>
      <c r="FK3" s="141"/>
      <c r="FL3" s="141"/>
      <c r="FM3" s="141"/>
      <c r="FN3" s="141"/>
      <c r="FO3" s="141"/>
      <c r="FP3" s="141"/>
      <c r="FQ3" s="141"/>
      <c r="FR3" s="141"/>
      <c r="FS3" s="141"/>
      <c r="FT3" s="141"/>
      <c r="FU3" s="141"/>
      <c r="FV3" s="141"/>
      <c r="FW3" s="141"/>
      <c r="FX3" s="141"/>
      <c r="FY3" s="141"/>
      <c r="FZ3" s="141"/>
      <c r="GA3" s="141"/>
      <c r="GB3" s="141"/>
      <c r="GC3" s="141"/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  <c r="HA3" s="141"/>
      <c r="HB3" s="141"/>
      <c r="HC3" s="141"/>
      <c r="HD3" s="141"/>
      <c r="HE3" s="141"/>
      <c r="HF3" s="141"/>
      <c r="HG3" s="141"/>
      <c r="HH3" s="141"/>
      <c r="HI3" s="141"/>
      <c r="HJ3" s="141"/>
      <c r="HK3" s="141"/>
      <c r="HL3" s="141"/>
      <c r="HM3" s="141"/>
      <c r="HN3" s="141"/>
      <c r="HO3" s="141"/>
      <c r="HP3" s="141"/>
      <c r="HQ3" s="141"/>
      <c r="HR3" s="141"/>
      <c r="HS3" s="141"/>
      <c r="HT3" s="141"/>
      <c r="HU3" s="141"/>
      <c r="HV3" s="141"/>
      <c r="HW3" s="141"/>
      <c r="HX3" s="141"/>
      <c r="HY3" s="141"/>
      <c r="HZ3" s="141"/>
      <c r="IA3" s="141"/>
      <c r="IB3" s="141"/>
      <c r="IC3" s="141"/>
      <c r="ID3" s="141"/>
      <c r="IE3" s="141"/>
      <c r="IF3" s="141"/>
      <c r="IG3" s="141"/>
      <c r="IH3" s="141"/>
      <c r="II3" s="141"/>
      <c r="IJ3" s="141"/>
      <c r="IK3" s="141"/>
      <c r="IL3" s="141"/>
      <c r="IM3" s="141"/>
      <c r="IN3" s="141"/>
      <c r="IO3" s="141"/>
      <c r="IP3" s="141"/>
      <c r="IQ3" s="141"/>
      <c r="IR3" s="141"/>
      <c r="IS3" s="141"/>
      <c r="IT3" s="141"/>
      <c r="IU3" s="141"/>
      <c r="IV3" s="141"/>
    </row>
    <row r="5" spans="1:14" ht="38.25">
      <c r="A5" s="191" t="s">
        <v>285</v>
      </c>
      <c r="B5" s="192" t="s">
        <v>1</v>
      </c>
      <c r="C5" s="192" t="s">
        <v>2</v>
      </c>
      <c r="D5" s="193" t="s">
        <v>3</v>
      </c>
      <c r="E5" s="193" t="s">
        <v>4</v>
      </c>
      <c r="F5" s="198" t="s">
        <v>105</v>
      </c>
      <c r="G5" s="192" t="s">
        <v>6</v>
      </c>
      <c r="H5" s="192" t="s">
        <v>7</v>
      </c>
      <c r="I5" s="194" t="s">
        <v>8</v>
      </c>
      <c r="J5" s="194" t="s">
        <v>9</v>
      </c>
      <c r="K5" s="191" t="s">
        <v>12</v>
      </c>
      <c r="L5" s="192" t="s">
        <v>13</v>
      </c>
      <c r="M5" s="192" t="s">
        <v>14</v>
      </c>
      <c r="N5" s="193" t="s">
        <v>15</v>
      </c>
    </row>
    <row r="6" spans="1:14" ht="15.75">
      <c r="A6" s="157" t="s">
        <v>297</v>
      </c>
      <c r="B6" s="201">
        <v>2.6</v>
      </c>
      <c r="C6" s="201">
        <v>2.1</v>
      </c>
      <c r="D6" s="201">
        <v>1.6</v>
      </c>
      <c r="E6" s="201">
        <v>3.9</v>
      </c>
      <c r="F6" s="201">
        <v>2.8</v>
      </c>
      <c r="G6" s="201">
        <v>5.3</v>
      </c>
      <c r="H6" s="201">
        <v>6.9</v>
      </c>
      <c r="I6" s="201">
        <v>3.9</v>
      </c>
      <c r="J6" s="201">
        <v>2.8</v>
      </c>
      <c r="K6" s="201">
        <v>1.6</v>
      </c>
      <c r="L6" s="201">
        <v>3.3</v>
      </c>
      <c r="M6" s="201">
        <v>2.2</v>
      </c>
      <c r="N6" s="201">
        <v>4</v>
      </c>
    </row>
    <row r="7" spans="1:14" ht="12.75">
      <c r="A7" s="157" t="s">
        <v>288</v>
      </c>
      <c r="B7" s="201">
        <v>23.2</v>
      </c>
      <c r="C7" s="201">
        <v>22.9</v>
      </c>
      <c r="D7" s="201">
        <v>20.3</v>
      </c>
      <c r="E7" s="201">
        <v>28.4</v>
      </c>
      <c r="F7" s="201">
        <v>40.7</v>
      </c>
      <c r="G7" s="201">
        <v>42.2</v>
      </c>
      <c r="H7" s="201">
        <v>36.2</v>
      </c>
      <c r="I7" s="201">
        <v>31.1</v>
      </c>
      <c r="J7" s="201">
        <v>26.3</v>
      </c>
      <c r="K7" s="201">
        <v>21.4</v>
      </c>
      <c r="L7" s="201">
        <v>20.7</v>
      </c>
      <c r="M7" s="201">
        <v>27.1</v>
      </c>
      <c r="N7" s="201">
        <v>15.7</v>
      </c>
    </row>
    <row r="8" spans="1:14" ht="12.75">
      <c r="A8" s="162" t="s">
        <v>289</v>
      </c>
      <c r="B8" s="201">
        <v>6.9</v>
      </c>
      <c r="C8" s="201">
        <v>6.3</v>
      </c>
      <c r="D8" s="201">
        <v>5.3</v>
      </c>
      <c r="E8" s="201">
        <v>8.5</v>
      </c>
      <c r="F8" s="201">
        <v>6.4</v>
      </c>
      <c r="G8" s="201">
        <v>9.4</v>
      </c>
      <c r="H8" s="201">
        <v>8.3</v>
      </c>
      <c r="I8" s="201">
        <v>9.1</v>
      </c>
      <c r="J8" s="201">
        <v>8.6</v>
      </c>
      <c r="K8" s="201">
        <v>6.5</v>
      </c>
      <c r="L8" s="201">
        <v>6.5</v>
      </c>
      <c r="M8" s="201">
        <v>9.9</v>
      </c>
      <c r="N8" s="201">
        <v>5.4</v>
      </c>
    </row>
    <row r="9" spans="1:14" ht="15.75">
      <c r="A9" s="119" t="s">
        <v>298</v>
      </c>
      <c r="B9" s="201">
        <v>10.9</v>
      </c>
      <c r="C9" s="201">
        <v>4.1</v>
      </c>
      <c r="D9" s="201">
        <v>2.1</v>
      </c>
      <c r="E9" s="201">
        <v>8</v>
      </c>
      <c r="F9" s="201">
        <v>2</v>
      </c>
      <c r="G9" s="201">
        <v>3.8</v>
      </c>
      <c r="H9" s="201">
        <v>7.5</v>
      </c>
      <c r="I9" s="201">
        <v>7.4</v>
      </c>
      <c r="J9" s="201">
        <v>10.6</v>
      </c>
      <c r="K9" s="201">
        <v>10.6</v>
      </c>
      <c r="L9" s="201">
        <v>15.3</v>
      </c>
      <c r="M9" s="201">
        <v>21</v>
      </c>
      <c r="N9" s="201">
        <v>15.1</v>
      </c>
    </row>
    <row r="10" spans="1:14" ht="12.75">
      <c r="A10" s="119" t="s">
        <v>240</v>
      </c>
      <c r="B10" s="201">
        <v>3.9</v>
      </c>
      <c r="C10" s="201">
        <v>3.8</v>
      </c>
      <c r="D10" s="201">
        <v>4.9</v>
      </c>
      <c r="E10" s="201">
        <v>3.9</v>
      </c>
      <c r="F10" s="201">
        <v>3.8</v>
      </c>
      <c r="G10" s="201">
        <v>4.8</v>
      </c>
      <c r="H10" s="201">
        <v>4.4</v>
      </c>
      <c r="I10" s="201">
        <v>5.8</v>
      </c>
      <c r="J10" s="201">
        <v>6.1</v>
      </c>
      <c r="K10" s="201">
        <v>9.4</v>
      </c>
      <c r="L10" s="201">
        <v>6.5</v>
      </c>
      <c r="M10" s="201">
        <v>7.4</v>
      </c>
      <c r="N10" s="201">
        <v>9.4</v>
      </c>
    </row>
    <row r="11" spans="1:14" ht="12.75">
      <c r="A11" s="119" t="s">
        <v>290</v>
      </c>
      <c r="B11" s="201">
        <v>25.1</v>
      </c>
      <c r="C11" s="201">
        <v>31.8</v>
      </c>
      <c r="D11" s="201">
        <v>24.7</v>
      </c>
      <c r="E11" s="201">
        <v>29.3</v>
      </c>
      <c r="F11" s="201">
        <v>24.5</v>
      </c>
      <c r="G11" s="201">
        <v>27.1</v>
      </c>
      <c r="H11" s="201">
        <v>32.4</v>
      </c>
      <c r="I11" s="201">
        <v>31.2</v>
      </c>
      <c r="J11" s="201">
        <v>11.9</v>
      </c>
      <c r="K11" s="201">
        <v>31.7</v>
      </c>
      <c r="L11" s="201">
        <v>31.1</v>
      </c>
      <c r="M11" s="201">
        <v>19.4</v>
      </c>
      <c r="N11" s="201">
        <v>26.4</v>
      </c>
    </row>
    <row r="12" spans="1:14" ht="12.75">
      <c r="A12" s="119" t="s">
        <v>178</v>
      </c>
      <c r="B12" s="201">
        <v>16.7</v>
      </c>
      <c r="C12" s="201">
        <v>26.2</v>
      </c>
      <c r="D12" s="201">
        <v>35.2</v>
      </c>
      <c r="E12" s="201">
        <v>10.2</v>
      </c>
      <c r="F12" s="201">
        <v>13.7</v>
      </c>
      <c r="G12" s="201">
        <v>6.5</v>
      </c>
      <c r="H12" s="201">
        <v>4.3</v>
      </c>
      <c r="I12" s="201">
        <v>6.3</v>
      </c>
      <c r="J12" s="201" t="s">
        <v>287</v>
      </c>
      <c r="K12" s="201" t="s">
        <v>287</v>
      </c>
      <c r="L12" s="201" t="s">
        <v>287</v>
      </c>
      <c r="M12" s="201" t="s">
        <v>287</v>
      </c>
      <c r="N12" s="201" t="s">
        <v>287</v>
      </c>
    </row>
    <row r="13" spans="1:14" ht="15.75">
      <c r="A13" s="119" t="s">
        <v>299</v>
      </c>
      <c r="B13" s="201">
        <v>5.2</v>
      </c>
      <c r="C13" s="201">
        <v>0.2</v>
      </c>
      <c r="D13" s="201">
        <v>0.8</v>
      </c>
      <c r="E13" s="201">
        <v>7.8</v>
      </c>
      <c r="F13" s="201">
        <v>0.1</v>
      </c>
      <c r="G13" s="201" t="s">
        <v>287</v>
      </c>
      <c r="H13" s="201" t="s">
        <v>287</v>
      </c>
      <c r="I13" s="201">
        <v>2.6</v>
      </c>
      <c r="J13" s="201">
        <v>33.4</v>
      </c>
      <c r="K13" s="201">
        <v>17.5</v>
      </c>
      <c r="L13" s="201">
        <v>13.1</v>
      </c>
      <c r="M13" s="201">
        <v>7.8</v>
      </c>
      <c r="N13" s="201">
        <v>21.7</v>
      </c>
    </row>
    <row r="14" spans="1:14" ht="15.75">
      <c r="A14" s="119" t="s">
        <v>300</v>
      </c>
      <c r="B14" s="201">
        <v>5.5</v>
      </c>
      <c r="C14" s="201">
        <v>2.6</v>
      </c>
      <c r="D14" s="201">
        <v>5.1</v>
      </c>
      <c r="E14" s="201" t="s">
        <v>287</v>
      </c>
      <c r="F14" s="201">
        <v>6</v>
      </c>
      <c r="G14" s="201">
        <v>1</v>
      </c>
      <c r="H14" s="201" t="s">
        <v>287</v>
      </c>
      <c r="I14" s="201">
        <v>2.6</v>
      </c>
      <c r="J14" s="201">
        <v>0.3</v>
      </c>
      <c r="K14" s="201">
        <v>1.3</v>
      </c>
      <c r="L14" s="201">
        <v>3.3</v>
      </c>
      <c r="M14" s="201">
        <v>5.2</v>
      </c>
      <c r="N14" s="201">
        <v>2.3</v>
      </c>
    </row>
    <row r="15" spans="1:14" ht="12.75">
      <c r="A15" s="119" t="s">
        <v>296</v>
      </c>
      <c r="B15" s="201">
        <v>100</v>
      </c>
      <c r="C15" s="201">
        <v>100</v>
      </c>
      <c r="D15" s="201">
        <v>100</v>
      </c>
      <c r="E15" s="201">
        <v>100</v>
      </c>
      <c r="F15" s="201">
        <v>100</v>
      </c>
      <c r="G15" s="201">
        <v>100</v>
      </c>
      <c r="H15" s="201">
        <v>100</v>
      </c>
      <c r="I15" s="201">
        <v>100</v>
      </c>
      <c r="J15" s="201">
        <v>100</v>
      </c>
      <c r="K15" s="201">
        <v>100</v>
      </c>
      <c r="L15" s="201">
        <v>100</v>
      </c>
      <c r="M15" s="201">
        <v>100</v>
      </c>
      <c r="N15" s="201">
        <v>100</v>
      </c>
    </row>
    <row r="16" spans="1:14" ht="12.75">
      <c r="A16" s="119" t="s">
        <v>286</v>
      </c>
      <c r="B16" s="202">
        <f>(-1894071)*-1</f>
        <v>1894071</v>
      </c>
      <c r="C16" s="202">
        <f>(-4263026)*-1</f>
        <v>4263026</v>
      </c>
      <c r="D16" s="202">
        <f>(-2243043)*-1</f>
        <v>2243043</v>
      </c>
      <c r="E16" s="202">
        <f>(-746035)*-1</f>
        <v>746035</v>
      </c>
      <c r="F16" s="202">
        <f>(-2109871)*-1</f>
        <v>2109871</v>
      </c>
      <c r="G16" s="202">
        <f>(-1519460)*-1</f>
        <v>1519460</v>
      </c>
      <c r="H16" s="202">
        <f>(-412580)*-1</f>
        <v>412580</v>
      </c>
      <c r="I16" s="202">
        <f>(-722606)*-1</f>
        <v>722606</v>
      </c>
      <c r="J16" s="202">
        <f>(-2453186)*-1</f>
        <v>2453186</v>
      </c>
      <c r="K16" s="202">
        <f>(-2756155)*-1</f>
        <v>2756155</v>
      </c>
      <c r="L16" s="202">
        <f>(-1977431)*-1</f>
        <v>1977431</v>
      </c>
      <c r="M16" s="202">
        <f>(-321098)*-1</f>
        <v>321098</v>
      </c>
      <c r="N16" s="202">
        <f>(-1029265)*-1</f>
        <v>1029265</v>
      </c>
    </row>
    <row r="17" spans="1:14" ht="7.5" customHeight="1">
      <c r="A17" s="119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</row>
    <row r="18" spans="1:14" ht="12.75">
      <c r="A18" s="119" t="s">
        <v>40</v>
      </c>
      <c r="B18" s="202">
        <v>2895491</v>
      </c>
      <c r="C18" s="202">
        <v>7694756</v>
      </c>
      <c r="D18" s="202">
        <v>3962272</v>
      </c>
      <c r="E18" s="202">
        <v>1385791</v>
      </c>
      <c r="F18" s="202">
        <v>3463713</v>
      </c>
      <c r="G18" s="202">
        <v>3008858</v>
      </c>
      <c r="H18" s="202">
        <v>713679</v>
      </c>
      <c r="I18" s="202">
        <v>1288984</v>
      </c>
      <c r="J18" s="202">
        <v>4722155</v>
      </c>
      <c r="K18" s="202">
        <v>4945381</v>
      </c>
      <c r="L18" s="202">
        <v>3553587</v>
      </c>
      <c r="M18" s="202">
        <v>569365</v>
      </c>
      <c r="N18" s="202">
        <v>1887078</v>
      </c>
    </row>
    <row r="19" spans="1:14" ht="12.75">
      <c r="A19" s="119" t="s">
        <v>225</v>
      </c>
      <c r="B19" s="201">
        <v>80.8</v>
      </c>
      <c r="C19" s="201">
        <v>64.6</v>
      </c>
      <c r="D19" s="201">
        <v>66.4</v>
      </c>
      <c r="E19" s="201">
        <v>60.9</v>
      </c>
      <c r="F19" s="201">
        <v>68.1</v>
      </c>
      <c r="G19" s="201">
        <v>60.7</v>
      </c>
      <c r="H19" s="201">
        <v>65.4</v>
      </c>
      <c r="I19" s="201">
        <v>62.8</v>
      </c>
      <c r="J19" s="201">
        <v>60.9</v>
      </c>
      <c r="K19" s="201">
        <v>63</v>
      </c>
      <c r="L19" s="201">
        <v>63.2</v>
      </c>
      <c r="M19" s="201">
        <v>62.8</v>
      </c>
      <c r="N19" s="201">
        <v>59.3</v>
      </c>
    </row>
    <row r="20" spans="1:14" ht="7.5" customHeight="1">
      <c r="A20" s="119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</row>
    <row r="21" spans="1:14" ht="12.75">
      <c r="A21" s="119" t="s">
        <v>42</v>
      </c>
      <c r="B21" s="202">
        <v>2338487</v>
      </c>
      <c r="C21" s="202">
        <v>4973519</v>
      </c>
      <c r="D21" s="202">
        <v>2631570</v>
      </c>
      <c r="E21" s="202">
        <v>844249</v>
      </c>
      <c r="F21" s="202">
        <v>2357733</v>
      </c>
      <c r="G21" s="202">
        <v>1827266</v>
      </c>
      <c r="H21" s="202">
        <v>466670</v>
      </c>
      <c r="I21" s="202">
        <v>809146</v>
      </c>
      <c r="J21" s="202">
        <v>2875469</v>
      </c>
      <c r="K21" s="202">
        <v>3114075</v>
      </c>
      <c r="L21" s="202">
        <v>2245412</v>
      </c>
      <c r="M21" s="202">
        <v>357607</v>
      </c>
      <c r="N21" s="202">
        <v>1118429</v>
      </c>
    </row>
    <row r="22" spans="1:14" ht="12.75">
      <c r="A22" s="119" t="s">
        <v>227</v>
      </c>
      <c r="B22" s="201">
        <v>94.3</v>
      </c>
      <c r="C22" s="201">
        <v>96.9</v>
      </c>
      <c r="D22" s="201">
        <v>96.5</v>
      </c>
      <c r="E22" s="201">
        <v>96.3</v>
      </c>
      <c r="F22" s="201">
        <v>97.6</v>
      </c>
      <c r="G22" s="201">
        <v>96.7</v>
      </c>
      <c r="H22" s="201">
        <v>96.4</v>
      </c>
      <c r="I22" s="201">
        <v>95.3</v>
      </c>
      <c r="J22" s="201">
        <v>95.8</v>
      </c>
      <c r="K22" s="201">
        <v>93.9</v>
      </c>
      <c r="L22" s="201">
        <v>94.8</v>
      </c>
      <c r="M22" s="201">
        <v>93.3</v>
      </c>
      <c r="N22" s="201">
        <v>95.1</v>
      </c>
    </row>
    <row r="23" spans="1:14" ht="12.75">
      <c r="A23" s="119" t="s">
        <v>291</v>
      </c>
      <c r="B23" s="201">
        <v>1.3</v>
      </c>
      <c r="C23" s="201">
        <v>0.9</v>
      </c>
      <c r="D23" s="201">
        <v>0.9</v>
      </c>
      <c r="E23" s="201">
        <v>1</v>
      </c>
      <c r="F23" s="201">
        <v>0.9</v>
      </c>
      <c r="G23" s="201">
        <v>1.1</v>
      </c>
      <c r="H23" s="201">
        <v>1.1</v>
      </c>
      <c r="I23" s="201">
        <v>1.7</v>
      </c>
      <c r="J23" s="201">
        <v>1.1</v>
      </c>
      <c r="K23" s="201">
        <v>2.8</v>
      </c>
      <c r="L23" s="201">
        <v>2</v>
      </c>
      <c r="M23" s="201">
        <v>2.3</v>
      </c>
      <c r="N23" s="201">
        <v>1.9</v>
      </c>
    </row>
    <row r="24" spans="1:14" ht="12.75">
      <c r="A24" s="119" t="s">
        <v>292</v>
      </c>
      <c r="B24" s="201">
        <v>4.4</v>
      </c>
      <c r="C24" s="201">
        <v>2.2</v>
      </c>
      <c r="D24" s="201">
        <v>2.5</v>
      </c>
      <c r="E24" s="201">
        <v>2.7</v>
      </c>
      <c r="F24" s="201">
        <v>1.6</v>
      </c>
      <c r="G24" s="201">
        <v>2.2</v>
      </c>
      <c r="H24" s="201">
        <v>2.5</v>
      </c>
      <c r="I24" s="201">
        <v>3</v>
      </c>
      <c r="J24" s="201">
        <v>3.1</v>
      </c>
      <c r="K24" s="201">
        <v>3.3</v>
      </c>
      <c r="L24" s="201">
        <v>3.2</v>
      </c>
      <c r="M24" s="201">
        <v>4.4</v>
      </c>
      <c r="N24" s="201">
        <v>3</v>
      </c>
    </row>
    <row r="25" spans="1:14" ht="7.5" customHeight="1">
      <c r="A25" s="168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</row>
    <row r="26" spans="1:14" ht="12.75">
      <c r="A26" s="168" t="s">
        <v>212</v>
      </c>
      <c r="B26" s="202">
        <v>2204349</v>
      </c>
      <c r="C26" s="202">
        <v>4819576</v>
      </c>
      <c r="D26" s="202">
        <v>2540735</v>
      </c>
      <c r="E26" s="202">
        <v>813176</v>
      </c>
      <c r="F26" s="202">
        <v>2300385</v>
      </c>
      <c r="G26" s="202">
        <v>1767447</v>
      </c>
      <c r="H26" s="202">
        <v>449782</v>
      </c>
      <c r="I26" s="202">
        <v>770749</v>
      </c>
      <c r="J26" s="202">
        <v>2755085</v>
      </c>
      <c r="K26" s="202">
        <v>2924360</v>
      </c>
      <c r="L26" s="202">
        <v>2128974</v>
      </c>
      <c r="M26" s="202">
        <v>333739</v>
      </c>
      <c r="N26" s="202">
        <v>1064003</v>
      </c>
    </row>
    <row r="27" spans="1:14" ht="12.75">
      <c r="A27" s="195" t="s">
        <v>293</v>
      </c>
      <c r="B27" s="196">
        <v>14.1</v>
      </c>
      <c r="C27" s="197">
        <v>11.5</v>
      </c>
      <c r="D27" s="197">
        <v>11.7</v>
      </c>
      <c r="E27" s="197">
        <v>8.3</v>
      </c>
      <c r="F27" s="197">
        <v>8.3</v>
      </c>
      <c r="G27" s="197">
        <v>14</v>
      </c>
      <c r="H27" s="197">
        <v>8.3</v>
      </c>
      <c r="I27" s="197">
        <v>6.2</v>
      </c>
      <c r="J27" s="197">
        <v>11</v>
      </c>
      <c r="K27" s="203">
        <v>5.8</v>
      </c>
      <c r="L27" s="196">
        <v>7.1</v>
      </c>
      <c r="M27" s="197">
        <v>3.8</v>
      </c>
      <c r="N27" s="197">
        <v>3.3</v>
      </c>
    </row>
    <row r="29" ht="14.25" customHeight="1">
      <c r="A29" s="204" t="s">
        <v>301</v>
      </c>
    </row>
    <row r="30" ht="12.75">
      <c r="A30" s="204" t="s">
        <v>302</v>
      </c>
    </row>
    <row r="31" ht="12.75">
      <c r="A31" s="204" t="s">
        <v>303</v>
      </c>
    </row>
    <row r="32" ht="12.75">
      <c r="A32" s="204" t="s">
        <v>304</v>
      </c>
    </row>
    <row r="33" ht="12.75">
      <c r="A33" s="205" t="s">
        <v>295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J38"/>
  <sheetViews>
    <sheetView zoomScalePageLayoutView="0" workbookViewId="0" topLeftCell="A1">
      <selection activeCell="A39" sqref="A39:IV256"/>
    </sheetView>
  </sheetViews>
  <sheetFormatPr defaultColWidth="9.33203125" defaultRowHeight="12.75"/>
  <cols>
    <col min="1" max="1" width="15" style="63" customWidth="1"/>
    <col min="2" max="2" width="13.83203125" style="63" customWidth="1"/>
    <col min="3" max="3" width="9.33203125" style="63" customWidth="1"/>
    <col min="4" max="4" width="9.5" style="63" customWidth="1"/>
    <col min="5" max="17" width="9.33203125" style="63" customWidth="1"/>
    <col min="18" max="18" width="10.5" style="63" customWidth="1"/>
    <col min="19" max="19" width="3.33203125" style="63" customWidth="1"/>
    <col min="20" max="20" width="14.5" style="63" customWidth="1"/>
    <col min="21" max="21" width="12.66015625" style="63" customWidth="1"/>
    <col min="22" max="22" width="11" style="63" customWidth="1"/>
    <col min="23" max="23" width="10.5" style="63" customWidth="1"/>
    <col min="24" max="24" width="10.83203125" style="63" customWidth="1"/>
    <col min="25" max="25" width="10.5" style="63" customWidth="1"/>
    <col min="26" max="35" width="9.33203125" style="63" customWidth="1"/>
    <col min="36" max="36" width="10.83203125" style="63" bestFit="1" customWidth="1"/>
    <col min="37" max="16384" width="9.33203125" style="63" customWidth="1"/>
  </cols>
  <sheetData>
    <row r="1" spans="1:16" ht="18.75">
      <c r="A1" s="95" t="s">
        <v>211</v>
      </c>
      <c r="B1" s="1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2" customHeight="1">
      <c r="A2" s="95"/>
      <c r="B2" s="15"/>
      <c r="C2" s="6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18" ht="12">
      <c r="A3" s="26"/>
      <c r="B3" s="30"/>
      <c r="C3" s="26"/>
      <c r="D3" s="26"/>
      <c r="E3" s="27"/>
      <c r="F3" s="14"/>
      <c r="G3" s="14"/>
      <c r="H3" s="14"/>
      <c r="I3" s="14"/>
      <c r="J3" s="14"/>
      <c r="K3" s="35"/>
      <c r="L3" s="14"/>
      <c r="M3" s="8"/>
      <c r="N3" s="14"/>
      <c r="O3" s="14"/>
      <c r="P3" s="11"/>
      <c r="Q3" s="11"/>
      <c r="R3" s="14"/>
      <c r="T3" s="26"/>
      <c r="U3" s="26"/>
      <c r="V3" s="36"/>
      <c r="W3" s="37"/>
      <c r="X3" s="36"/>
      <c r="Y3" s="37"/>
      <c r="Z3" s="38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</row>
    <row r="4" spans="1:218" ht="12">
      <c r="A4" s="9" t="s">
        <v>129</v>
      </c>
      <c r="B4" s="15"/>
      <c r="C4" s="6"/>
      <c r="D4" s="13"/>
      <c r="E4" s="13"/>
      <c r="F4" s="14"/>
      <c r="G4" s="8"/>
      <c r="H4" s="8"/>
      <c r="I4" s="14"/>
      <c r="J4" s="14"/>
      <c r="K4" s="14"/>
      <c r="L4" s="8"/>
      <c r="M4" s="15"/>
      <c r="N4" s="15"/>
      <c r="O4" s="15"/>
      <c r="P4" s="8"/>
      <c r="Q4" s="6"/>
      <c r="R4" s="6"/>
      <c r="T4" s="9" t="s">
        <v>129</v>
      </c>
      <c r="V4" s="6"/>
      <c r="W4" s="7"/>
      <c r="X4" s="7"/>
      <c r="Y4" s="8"/>
      <c r="Z4" s="8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</row>
    <row r="5" spans="1:218" ht="12">
      <c r="A5" s="10"/>
      <c r="B5" s="10"/>
      <c r="C5" s="11"/>
      <c r="D5" s="7"/>
      <c r="E5" s="7"/>
      <c r="F5" s="8"/>
      <c r="G5" s="14"/>
      <c r="H5" s="14"/>
      <c r="I5" s="8"/>
      <c r="J5" s="8"/>
      <c r="K5" s="8"/>
      <c r="L5" s="14"/>
      <c r="M5" s="14"/>
      <c r="N5" s="14"/>
      <c r="O5" s="14"/>
      <c r="P5" s="11"/>
      <c r="Q5" s="11"/>
      <c r="R5" s="11"/>
      <c r="T5" s="10"/>
      <c r="U5" s="10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</row>
    <row r="6" spans="1:218" ht="12">
      <c r="A6" s="16" t="s">
        <v>51</v>
      </c>
      <c r="B6" s="16"/>
      <c r="C6" s="17" t="s">
        <v>1</v>
      </c>
      <c r="D6" s="18" t="s">
        <v>2</v>
      </c>
      <c r="E6" s="18" t="s">
        <v>3</v>
      </c>
      <c r="F6" s="17" t="s">
        <v>4</v>
      </c>
      <c r="G6" s="17" t="s">
        <v>5</v>
      </c>
      <c r="H6" s="17" t="s">
        <v>6</v>
      </c>
      <c r="I6" s="19" t="s">
        <v>7</v>
      </c>
      <c r="J6" s="19" t="s">
        <v>8</v>
      </c>
      <c r="K6" s="17" t="s">
        <v>9</v>
      </c>
      <c r="L6" s="17" t="s">
        <v>10</v>
      </c>
      <c r="M6" s="17" t="s">
        <v>11</v>
      </c>
      <c r="N6" s="17" t="s">
        <v>12</v>
      </c>
      <c r="O6" s="17" t="s">
        <v>13</v>
      </c>
      <c r="P6" s="17" t="s">
        <v>14</v>
      </c>
      <c r="Q6" s="17" t="s">
        <v>15</v>
      </c>
      <c r="R6" s="17" t="s">
        <v>16</v>
      </c>
      <c r="T6" s="16" t="s">
        <v>0</v>
      </c>
      <c r="U6" s="16"/>
      <c r="V6" s="17" t="s">
        <v>1</v>
      </c>
      <c r="W6" s="18" t="s">
        <v>2</v>
      </c>
      <c r="X6" s="18" t="s">
        <v>3</v>
      </c>
      <c r="Y6" s="17" t="s">
        <v>4</v>
      </c>
      <c r="Z6" s="17" t="s">
        <v>5</v>
      </c>
      <c r="AA6" s="17" t="s">
        <v>6</v>
      </c>
      <c r="AB6" s="19" t="s">
        <v>7</v>
      </c>
      <c r="AC6" s="19" t="s">
        <v>8</v>
      </c>
      <c r="AD6" s="17" t="s">
        <v>9</v>
      </c>
      <c r="AE6" s="17" t="s">
        <v>10</v>
      </c>
      <c r="AF6" s="17" t="s">
        <v>11</v>
      </c>
      <c r="AG6" s="17" t="s">
        <v>12</v>
      </c>
      <c r="AH6" s="17" t="s">
        <v>13</v>
      </c>
      <c r="AI6" s="17" t="s">
        <v>14</v>
      </c>
      <c r="AJ6" s="17" t="s">
        <v>15</v>
      </c>
      <c r="AK6" s="17" t="s">
        <v>16</v>
      </c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</row>
    <row r="7" spans="1:218" ht="12">
      <c r="A7" s="5"/>
      <c r="B7" s="5"/>
      <c r="C7" s="20"/>
      <c r="D7" s="21"/>
      <c r="E7" s="21"/>
      <c r="F7" s="20"/>
      <c r="G7" s="20" t="s">
        <v>17</v>
      </c>
      <c r="H7" s="20"/>
      <c r="I7" s="22"/>
      <c r="J7" s="22"/>
      <c r="K7" s="20"/>
      <c r="L7" s="20"/>
      <c r="M7" s="20"/>
      <c r="N7" s="20"/>
      <c r="O7" s="20"/>
      <c r="P7" s="20"/>
      <c r="Q7" s="20"/>
      <c r="R7" s="20" t="s">
        <v>18</v>
      </c>
      <c r="T7" s="5"/>
      <c r="U7" s="5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64" t="s">
        <v>18</v>
      </c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</row>
    <row r="8" spans="1:218" ht="12">
      <c r="A8" s="1" t="s">
        <v>52</v>
      </c>
      <c r="B8" s="1"/>
      <c r="C8" s="14">
        <v>976794</v>
      </c>
      <c r="D8" s="13">
        <v>2182347</v>
      </c>
      <c r="E8" s="13">
        <v>1338338</v>
      </c>
      <c r="F8" s="14">
        <v>396265</v>
      </c>
      <c r="G8" s="14">
        <v>713036</v>
      </c>
      <c r="H8" s="14">
        <v>717338</v>
      </c>
      <c r="I8" s="14">
        <v>154165</v>
      </c>
      <c r="J8" s="14">
        <v>346092</v>
      </c>
      <c r="K8" s="14">
        <v>980307</v>
      </c>
      <c r="L8" s="14">
        <v>323207</v>
      </c>
      <c r="M8" s="14">
        <v>101204</v>
      </c>
      <c r="N8" s="14">
        <v>1067753</v>
      </c>
      <c r="O8" s="14">
        <v>834234</v>
      </c>
      <c r="P8" s="14">
        <v>144420</v>
      </c>
      <c r="Q8" s="14">
        <v>424076</v>
      </c>
      <c r="R8" s="14">
        <v>10699576</v>
      </c>
      <c r="T8" s="1" t="s">
        <v>52</v>
      </c>
      <c r="U8" s="1"/>
      <c r="V8" s="40">
        <v>32.05163205760404</v>
      </c>
      <c r="W8" s="40">
        <v>37.483968361140974</v>
      </c>
      <c r="X8" s="40">
        <v>48.01532945337339</v>
      </c>
      <c r="Y8" s="40">
        <v>30.382828313807273</v>
      </c>
      <c r="Z8" s="40">
        <v>25.25342462357297</v>
      </c>
      <c r="AA8" s="40">
        <v>28.492737378243</v>
      </c>
      <c r="AB8" s="40">
        <v>27.60859248381522</v>
      </c>
      <c r="AC8" s="40">
        <v>36.46228631510633</v>
      </c>
      <c r="AD8" s="40">
        <v>31.544342443682826</v>
      </c>
      <c r="AE8" s="40">
        <v>42.498829729601795</v>
      </c>
      <c r="AF8" s="40">
        <v>50.71789037951719</v>
      </c>
      <c r="AG8" s="40">
        <v>36.6787285613391</v>
      </c>
      <c r="AH8" s="40">
        <v>39.243665854415795</v>
      </c>
      <c r="AI8" s="40">
        <v>41.84534433601446</v>
      </c>
      <c r="AJ8" s="40">
        <v>39.47268728248537</v>
      </c>
      <c r="AK8" s="40">
        <v>35.27251736745826</v>
      </c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</row>
    <row r="9" spans="1:218" ht="12">
      <c r="A9" s="1" t="s">
        <v>53</v>
      </c>
      <c r="B9" s="1"/>
      <c r="C9" s="14">
        <v>1033342</v>
      </c>
      <c r="D9" s="13">
        <v>1769301</v>
      </c>
      <c r="E9" s="13">
        <v>636627</v>
      </c>
      <c r="F9" s="14">
        <v>500395</v>
      </c>
      <c r="G9" s="14">
        <v>1363477</v>
      </c>
      <c r="H9" s="14">
        <v>1169858</v>
      </c>
      <c r="I9" s="14">
        <v>257606</v>
      </c>
      <c r="J9" s="14">
        <v>350018</v>
      </c>
      <c r="K9" s="14">
        <v>1041672</v>
      </c>
      <c r="L9" s="14">
        <v>230680</v>
      </c>
      <c r="M9" s="14">
        <v>35675</v>
      </c>
      <c r="N9" s="14">
        <v>788997</v>
      </c>
      <c r="O9" s="14">
        <v>607004</v>
      </c>
      <c r="P9" s="14">
        <v>93659</v>
      </c>
      <c r="Q9" s="14">
        <v>270412</v>
      </c>
      <c r="R9" s="14">
        <v>10148723</v>
      </c>
      <c r="T9" s="1" t="s">
        <v>53</v>
      </c>
      <c r="U9" s="1"/>
      <c r="V9" s="40">
        <v>33.90714682283949</v>
      </c>
      <c r="W9" s="40">
        <v>30.3894947528212</v>
      </c>
      <c r="X9" s="40">
        <v>22.840160814318015</v>
      </c>
      <c r="Y9" s="40">
        <v>38.36678832116788</v>
      </c>
      <c r="Z9" s="40">
        <v>48.28993717775176</v>
      </c>
      <c r="AA9" s="40">
        <v>46.466877209678835</v>
      </c>
      <c r="AB9" s="40">
        <v>46.133292740801764</v>
      </c>
      <c r="AC9" s="40">
        <v>36.875907364056054</v>
      </c>
      <c r="AD9" s="40">
        <v>33.518946903363926</v>
      </c>
      <c r="AE9" s="40">
        <v>30.332356793090938</v>
      </c>
      <c r="AF9" s="40">
        <v>17.8783520343986</v>
      </c>
      <c r="AG9" s="40">
        <v>27.10309106948036</v>
      </c>
      <c r="AH9" s="40">
        <v>28.554412968416298</v>
      </c>
      <c r="AI9" s="40">
        <v>27.137467838019518</v>
      </c>
      <c r="AJ9" s="40">
        <v>25.16975333060921</v>
      </c>
      <c r="AK9" s="40">
        <v>33.4565601735081</v>
      </c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</row>
    <row r="10" spans="1:218" ht="12">
      <c r="A10" s="1" t="s">
        <v>54</v>
      </c>
      <c r="B10" s="1"/>
      <c r="C10" s="14">
        <v>393707</v>
      </c>
      <c r="D10" s="13">
        <v>818168</v>
      </c>
      <c r="E10" s="13">
        <v>357189</v>
      </c>
      <c r="F10" s="14">
        <v>175655</v>
      </c>
      <c r="G10" s="14">
        <v>288928</v>
      </c>
      <c r="H10" s="14">
        <v>269074</v>
      </c>
      <c r="I10" s="14">
        <v>77472</v>
      </c>
      <c r="J10" s="14">
        <v>92958</v>
      </c>
      <c r="K10" s="14">
        <v>302710</v>
      </c>
      <c r="L10" s="14">
        <v>77480</v>
      </c>
      <c r="M10" s="14">
        <v>20090</v>
      </c>
      <c r="N10" s="14">
        <v>301923</v>
      </c>
      <c r="O10" s="14">
        <v>252487</v>
      </c>
      <c r="P10" s="14">
        <v>45665</v>
      </c>
      <c r="Q10" s="14">
        <v>158406</v>
      </c>
      <c r="R10" s="14">
        <v>3631912</v>
      </c>
      <c r="T10" s="1" t="s">
        <v>54</v>
      </c>
      <c r="U10" s="1"/>
      <c r="V10" s="40">
        <v>12.9187442823186</v>
      </c>
      <c r="W10" s="40">
        <v>14.052844678732571</v>
      </c>
      <c r="X10" s="40">
        <v>12.814810243840485</v>
      </c>
      <c r="Y10" s="40">
        <v>13.467996687726187</v>
      </c>
      <c r="Z10" s="40">
        <v>10.232893528012179</v>
      </c>
      <c r="AA10" s="40">
        <v>10.687646294094773</v>
      </c>
      <c r="AB10" s="40">
        <v>13.874049731820664</v>
      </c>
      <c r="AC10" s="40">
        <v>9.793526609339871</v>
      </c>
      <c r="AD10" s="40">
        <v>9.740609728510792</v>
      </c>
      <c r="AE10" s="40">
        <v>10.18792701720429</v>
      </c>
      <c r="AF10" s="40">
        <v>10.068005392321455</v>
      </c>
      <c r="AG10" s="40">
        <v>10.371454599917007</v>
      </c>
      <c r="AH10" s="40">
        <v>11.877381478798371</v>
      </c>
      <c r="AI10" s="40">
        <v>13.231322871514337</v>
      </c>
      <c r="AJ10" s="40">
        <v>14.744315881279244</v>
      </c>
      <c r="AK10" s="40">
        <v>11.973061278043176</v>
      </c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</row>
    <row r="11" spans="1:218" ht="12">
      <c r="A11" s="1" t="s">
        <v>55</v>
      </c>
      <c r="B11" s="1"/>
      <c r="C11" s="14">
        <v>130905</v>
      </c>
      <c r="D11" s="13">
        <v>263621</v>
      </c>
      <c r="E11" s="13">
        <v>105372</v>
      </c>
      <c r="F11" s="14">
        <v>60385</v>
      </c>
      <c r="G11" s="14">
        <v>103810</v>
      </c>
      <c r="H11" s="14">
        <v>106580</v>
      </c>
      <c r="I11" s="14">
        <v>31512</v>
      </c>
      <c r="J11" s="14">
        <v>42122</v>
      </c>
      <c r="K11" s="14">
        <v>352578</v>
      </c>
      <c r="L11" s="14">
        <v>49021</v>
      </c>
      <c r="M11" s="14">
        <v>9958</v>
      </c>
      <c r="N11" s="14">
        <v>354056</v>
      </c>
      <c r="O11" s="14">
        <v>228875</v>
      </c>
      <c r="P11" s="14">
        <v>22132</v>
      </c>
      <c r="Q11" s="14">
        <v>89286</v>
      </c>
      <c r="R11" s="14">
        <v>1950213</v>
      </c>
      <c r="T11" s="1" t="s">
        <v>55</v>
      </c>
      <c r="U11" s="1"/>
      <c r="V11" s="40">
        <v>4.295397898124534</v>
      </c>
      <c r="W11" s="40">
        <v>4.527951431799043</v>
      </c>
      <c r="X11" s="40">
        <v>3.7804136885905213</v>
      </c>
      <c r="Y11" s="40">
        <v>4.629899405017481</v>
      </c>
      <c r="Z11" s="40">
        <v>3.6766138177779384</v>
      </c>
      <c r="AA11" s="40">
        <v>4.233368300261716</v>
      </c>
      <c r="AB11" s="40">
        <v>5.643317006778356</v>
      </c>
      <c r="AC11" s="40">
        <v>4.437734545048452</v>
      </c>
      <c r="AD11" s="40">
        <v>11.345263443093646</v>
      </c>
      <c r="AE11" s="40">
        <v>6.445823055115792</v>
      </c>
      <c r="AF11" s="40">
        <v>4.990403071017274</v>
      </c>
      <c r="AG11" s="40">
        <v>12.162292140142407</v>
      </c>
      <c r="AH11" s="40">
        <v>10.766636246460124</v>
      </c>
      <c r="AI11" s="40">
        <v>6.4126932616304675</v>
      </c>
      <c r="AJ11" s="40">
        <v>8.310676286099634</v>
      </c>
      <c r="AK11" s="40">
        <v>6.42912596842556</v>
      </c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</row>
    <row r="12" spans="1:218" ht="12">
      <c r="A12" s="1" t="s">
        <v>57</v>
      </c>
      <c r="B12" s="1"/>
      <c r="C12" s="14">
        <v>224642</v>
      </c>
      <c r="D12" s="14">
        <v>300973</v>
      </c>
      <c r="E12" s="14">
        <v>175539</v>
      </c>
      <c r="F12" s="14">
        <v>71362</v>
      </c>
      <c r="G12" s="14">
        <v>146492</v>
      </c>
      <c r="H12" s="14">
        <v>97649</v>
      </c>
      <c r="I12" s="14">
        <v>13580</v>
      </c>
      <c r="J12" s="14">
        <v>50666</v>
      </c>
      <c r="K12" s="14">
        <v>190007</v>
      </c>
      <c r="L12" s="14">
        <v>46981</v>
      </c>
      <c r="M12" s="14">
        <v>12384</v>
      </c>
      <c r="N12" s="14">
        <v>191544</v>
      </c>
      <c r="O12" s="14">
        <v>99949</v>
      </c>
      <c r="P12" s="14">
        <v>23732</v>
      </c>
      <c r="Q12" s="14">
        <v>56364</v>
      </c>
      <c r="R12" s="14">
        <v>1701864</v>
      </c>
      <c r="T12" s="1" t="s">
        <v>34</v>
      </c>
      <c r="U12" s="1"/>
      <c r="V12" s="40">
        <v>7.371198767277734</v>
      </c>
      <c r="W12" s="40">
        <v>5.169508977975401</v>
      </c>
      <c r="X12" s="40">
        <v>6.297783457479136</v>
      </c>
      <c r="Y12" s="40">
        <v>5.471538980555725</v>
      </c>
      <c r="Z12" s="40">
        <v>5.188271952547209</v>
      </c>
      <c r="AA12" s="40">
        <v>3.878628083620344</v>
      </c>
      <c r="AB12" s="40">
        <v>2.431970200306235</v>
      </c>
      <c r="AC12" s="40">
        <v>5.337881830383764</v>
      </c>
      <c r="AD12" s="40">
        <v>6.114049858561494</v>
      </c>
      <c r="AE12" s="40">
        <v>6.177581300919911</v>
      </c>
      <c r="AF12" s="40">
        <v>6.206181123868038</v>
      </c>
      <c r="AG12" s="40">
        <v>6.579789879825331</v>
      </c>
      <c r="AH12" s="40">
        <v>4.701756531720122</v>
      </c>
      <c r="AI12" s="40">
        <v>6.8762893766950235</v>
      </c>
      <c r="AJ12" s="40">
        <v>5.246320343499762</v>
      </c>
      <c r="AK12" s="40">
        <v>5.61041180482778</v>
      </c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</row>
    <row r="13" spans="1:218" ht="12">
      <c r="A13" s="2" t="s">
        <v>56</v>
      </c>
      <c r="B13" s="1"/>
      <c r="C13" s="14">
        <v>153079</v>
      </c>
      <c r="D13" s="13">
        <v>163117</v>
      </c>
      <c r="E13" s="13">
        <v>63518</v>
      </c>
      <c r="F13" s="14">
        <v>51629</v>
      </c>
      <c r="G13" s="14">
        <v>52187</v>
      </c>
      <c r="H13" s="14">
        <v>30096</v>
      </c>
      <c r="I13" s="14">
        <v>4389</v>
      </c>
      <c r="J13" s="14">
        <v>14605</v>
      </c>
      <c r="K13" s="14">
        <v>77444</v>
      </c>
      <c r="L13" s="14">
        <v>13434</v>
      </c>
      <c r="M13" s="14">
        <v>8902</v>
      </c>
      <c r="N13" s="14">
        <v>60545</v>
      </c>
      <c r="O13" s="14">
        <v>35708</v>
      </c>
      <c r="P13" s="14">
        <v>7087</v>
      </c>
      <c r="Q13" s="14">
        <v>14081</v>
      </c>
      <c r="R13" s="14">
        <v>749821</v>
      </c>
      <c r="T13" s="1" t="s">
        <v>57</v>
      </c>
      <c r="U13" s="1"/>
      <c r="V13" s="40">
        <v>5.02299541535469</v>
      </c>
      <c r="W13" s="40">
        <v>2.801695819759292</v>
      </c>
      <c r="X13" s="40">
        <v>2.2788247036394176</v>
      </c>
      <c r="Y13" s="40">
        <v>3.9585505735140774</v>
      </c>
      <c r="Z13" s="40">
        <v>1.8482944351062254</v>
      </c>
      <c r="AA13" s="40">
        <v>1.1954161415338393</v>
      </c>
      <c r="AB13" s="40">
        <v>0.7860027399958811</v>
      </c>
      <c r="AC13" s="40">
        <v>1.5386998013017579</v>
      </c>
      <c r="AD13" s="40">
        <v>2.4919949120108016</v>
      </c>
      <c r="AE13" s="40">
        <v>1.766450846013454</v>
      </c>
      <c r="AF13" s="40">
        <v>4.461193827896745</v>
      </c>
      <c r="AG13" s="40">
        <v>2.0798008722488026</v>
      </c>
      <c r="AH13" s="40">
        <v>1.6797598998955678</v>
      </c>
      <c r="AI13" s="40">
        <v>2.0534410421640668</v>
      </c>
      <c r="AJ13" s="40">
        <v>1.3106492931094342</v>
      </c>
      <c r="AK13" s="40">
        <v>2.4718805908743415</v>
      </c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</row>
    <row r="14" spans="1:218" ht="12">
      <c r="A14" s="2" t="s">
        <v>34</v>
      </c>
      <c r="B14" s="1"/>
      <c r="C14" s="14">
        <v>109333</v>
      </c>
      <c r="D14" s="13">
        <v>179508</v>
      </c>
      <c r="E14" s="13">
        <v>69347</v>
      </c>
      <c r="F14" s="14">
        <v>45257</v>
      </c>
      <c r="G14" s="14">
        <v>109941</v>
      </c>
      <c r="H14" s="14">
        <v>66704</v>
      </c>
      <c r="I14" s="14">
        <v>13451</v>
      </c>
      <c r="J14" s="14">
        <v>32595</v>
      </c>
      <c r="K14" s="14">
        <v>114589</v>
      </c>
      <c r="L14" s="14">
        <v>19705</v>
      </c>
      <c r="M14" s="14">
        <v>8995</v>
      </c>
      <c r="N14" s="14">
        <v>105701</v>
      </c>
      <c r="O14" s="14">
        <v>48860</v>
      </c>
      <c r="P14" s="14">
        <v>5506</v>
      </c>
      <c r="Q14" s="14">
        <v>32305</v>
      </c>
      <c r="R14" s="14">
        <v>961797</v>
      </c>
      <c r="T14" s="2" t="s">
        <v>56</v>
      </c>
      <c r="U14" s="1"/>
      <c r="V14" s="40">
        <v>3.587553862691645</v>
      </c>
      <c r="W14" s="40">
        <v>3.0832274576736394</v>
      </c>
      <c r="X14" s="40">
        <v>2.487950765503994</v>
      </c>
      <c r="Y14" s="40">
        <v>3.469990185855364</v>
      </c>
      <c r="Z14" s="40">
        <v>3.8937539711041738</v>
      </c>
      <c r="AA14" s="40">
        <v>2.6494895768498545</v>
      </c>
      <c r="AB14" s="40">
        <v>2.4088682742503065</v>
      </c>
      <c r="AC14" s="40">
        <v>3.434023966000055</v>
      </c>
      <c r="AD14" s="40">
        <v>3.6872476237333522</v>
      </c>
      <c r="AE14" s="40">
        <v>2.5910312580538273</v>
      </c>
      <c r="AF14" s="40">
        <v>4.507800323739746</v>
      </c>
      <c r="AG14" s="40">
        <v>3.6309692294585956</v>
      </c>
      <c r="AH14" s="40">
        <v>2.298450451128527</v>
      </c>
      <c r="AI14" s="40">
        <v>1.5953501309659026</v>
      </c>
      <c r="AJ14" s="40">
        <v>3.0069260289681323</v>
      </c>
      <c r="AK14" s="40">
        <v>3.1706865193975218</v>
      </c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</row>
    <row r="15" spans="1:218" ht="12">
      <c r="A15" s="1" t="s">
        <v>110</v>
      </c>
      <c r="B15" s="1"/>
      <c r="C15" s="14" t="s">
        <v>23</v>
      </c>
      <c r="D15" s="14" t="s">
        <v>23</v>
      </c>
      <c r="E15" s="14" t="s">
        <v>23</v>
      </c>
      <c r="F15" s="14" t="s">
        <v>23</v>
      </c>
      <c r="G15" s="14">
        <v>45651</v>
      </c>
      <c r="H15" s="14">
        <v>51834</v>
      </c>
      <c r="I15" s="14" t="s">
        <v>23</v>
      </c>
      <c r="J15" s="14">
        <v>20122</v>
      </c>
      <c r="K15" s="14" t="s">
        <v>23</v>
      </c>
      <c r="L15" s="14" t="s">
        <v>23</v>
      </c>
      <c r="M15" s="14" t="s">
        <v>23</v>
      </c>
      <c r="N15" s="14" t="s">
        <v>23</v>
      </c>
      <c r="O15" s="14" t="s">
        <v>23</v>
      </c>
      <c r="P15" s="14" t="s">
        <v>23</v>
      </c>
      <c r="Q15" s="14">
        <v>29423</v>
      </c>
      <c r="R15" s="14">
        <v>147030</v>
      </c>
      <c r="T15" s="1" t="s">
        <v>61</v>
      </c>
      <c r="U15" s="1"/>
      <c r="V15" s="40" t="s">
        <v>23</v>
      </c>
      <c r="W15" s="40" t="s">
        <v>23</v>
      </c>
      <c r="X15" s="40" t="s">
        <v>23</v>
      </c>
      <c r="Y15" s="40" t="s">
        <v>23</v>
      </c>
      <c r="Z15" s="40">
        <v>1.616810494127547</v>
      </c>
      <c r="AA15" s="40">
        <v>2.0588516839535167</v>
      </c>
      <c r="AB15" s="40" t="s">
        <v>23</v>
      </c>
      <c r="AC15" s="40">
        <v>2.119939568763709</v>
      </c>
      <c r="AD15" s="40" t="s">
        <v>23</v>
      </c>
      <c r="AE15" s="40" t="s">
        <v>23</v>
      </c>
      <c r="AF15" s="40" t="s">
        <v>23</v>
      </c>
      <c r="AG15" s="40" t="s">
        <v>23</v>
      </c>
      <c r="AH15" s="40" t="s">
        <v>23</v>
      </c>
      <c r="AI15" s="40" t="s">
        <v>23</v>
      </c>
      <c r="AJ15" s="40">
        <v>2.738671553949214</v>
      </c>
      <c r="AK15" s="40">
        <v>0.4847031535209796</v>
      </c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</row>
    <row r="16" spans="1:218" ht="12">
      <c r="A16" s="2" t="s">
        <v>61</v>
      </c>
      <c r="B16" s="1"/>
      <c r="C16" s="14" t="s">
        <v>23</v>
      </c>
      <c r="D16" s="14">
        <v>143594</v>
      </c>
      <c r="E16" s="13">
        <v>41384</v>
      </c>
      <c r="F16" s="14" t="s">
        <v>23</v>
      </c>
      <c r="G16" s="14" t="s">
        <v>23</v>
      </c>
      <c r="H16" s="14" t="s">
        <v>23</v>
      </c>
      <c r="I16" s="14">
        <v>6220</v>
      </c>
      <c r="J16" s="14" t="s">
        <v>23</v>
      </c>
      <c r="K16" s="14">
        <v>44986</v>
      </c>
      <c r="L16" s="14" t="s">
        <v>23</v>
      </c>
      <c r="M16" s="14">
        <v>2335</v>
      </c>
      <c r="N16" s="14">
        <v>32697</v>
      </c>
      <c r="O16" s="14" t="s">
        <v>23</v>
      </c>
      <c r="P16" s="14" t="s">
        <v>23</v>
      </c>
      <c r="Q16" s="14" t="s">
        <v>23</v>
      </c>
      <c r="R16" s="14">
        <v>271216</v>
      </c>
      <c r="T16" s="2" t="s">
        <v>91</v>
      </c>
      <c r="U16" s="1"/>
      <c r="V16" s="40" t="s">
        <v>23</v>
      </c>
      <c r="W16" s="40">
        <v>2.4663689838736356</v>
      </c>
      <c r="X16" s="40">
        <v>1.4847268732550405</v>
      </c>
      <c r="Y16" s="40" t="s">
        <v>23</v>
      </c>
      <c r="Z16" s="40" t="s">
        <v>23</v>
      </c>
      <c r="AA16" s="40" t="s">
        <v>23</v>
      </c>
      <c r="AB16" s="40">
        <v>1.1139068222315744</v>
      </c>
      <c r="AC16" s="40" t="s">
        <v>23</v>
      </c>
      <c r="AD16" s="40">
        <v>1.4475606000686678</v>
      </c>
      <c r="AE16" s="40" t="s">
        <v>23</v>
      </c>
      <c r="AF16" s="40">
        <v>1.1701738472409455</v>
      </c>
      <c r="AG16" s="40">
        <v>1.1231852195873995</v>
      </c>
      <c r="AH16" s="40" t="s">
        <v>23</v>
      </c>
      <c r="AI16" s="40" t="s">
        <v>23</v>
      </c>
      <c r="AJ16" s="40" t="s">
        <v>23</v>
      </c>
      <c r="AK16" s="40">
        <v>0.8940981465370741</v>
      </c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</row>
    <row r="17" spans="1:218" ht="12">
      <c r="A17" s="1" t="s">
        <v>130</v>
      </c>
      <c r="B17" s="1"/>
      <c r="C17" s="13" t="s">
        <v>23</v>
      </c>
      <c r="D17" s="13" t="s">
        <v>23</v>
      </c>
      <c r="E17" s="13" t="s">
        <v>23</v>
      </c>
      <c r="F17" s="13" t="s">
        <v>23</v>
      </c>
      <c r="G17" s="13" t="s">
        <v>23</v>
      </c>
      <c r="H17" s="13" t="s">
        <v>23</v>
      </c>
      <c r="I17" s="13" t="s">
        <v>23</v>
      </c>
      <c r="J17" s="13" t="s">
        <v>23</v>
      </c>
      <c r="K17" s="13" t="s">
        <v>23</v>
      </c>
      <c r="L17" s="13" t="s">
        <v>23</v>
      </c>
      <c r="M17" s="13" t="s">
        <v>23</v>
      </c>
      <c r="N17" s="13" t="s">
        <v>23</v>
      </c>
      <c r="O17" s="13">
        <v>2068</v>
      </c>
      <c r="P17" s="13" t="s">
        <v>23</v>
      </c>
      <c r="Q17" s="13" t="s">
        <v>23</v>
      </c>
      <c r="R17" s="14">
        <v>2068</v>
      </c>
      <c r="T17" s="1" t="s">
        <v>92</v>
      </c>
      <c r="U17" s="1"/>
      <c r="V17" s="40" t="s">
        <v>23</v>
      </c>
      <c r="W17" s="40" t="s">
        <v>23</v>
      </c>
      <c r="X17" s="40" t="s">
        <v>23</v>
      </c>
      <c r="Y17" s="40" t="s">
        <v>23</v>
      </c>
      <c r="Z17" s="40" t="s">
        <v>23</v>
      </c>
      <c r="AA17" s="40" t="s">
        <v>23</v>
      </c>
      <c r="AB17" s="40" t="s">
        <v>23</v>
      </c>
      <c r="AC17" s="40" t="s">
        <v>23</v>
      </c>
      <c r="AD17" s="40" t="s">
        <v>23</v>
      </c>
      <c r="AE17" s="40" t="s">
        <v>23</v>
      </c>
      <c r="AF17" s="40" t="s">
        <v>23</v>
      </c>
      <c r="AG17" s="40" t="s">
        <v>23</v>
      </c>
      <c r="AH17" s="40">
        <v>0.09728193886479315</v>
      </c>
      <c r="AI17" s="40" t="s">
        <v>23</v>
      </c>
      <c r="AJ17" s="40" t="s">
        <v>23</v>
      </c>
      <c r="AK17" s="40">
        <v>0.006817425841538364</v>
      </c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</row>
    <row r="18" spans="1:64" ht="12">
      <c r="A18" s="1" t="s">
        <v>131</v>
      </c>
      <c r="B18" s="1"/>
      <c r="C18" s="13" t="s">
        <v>23</v>
      </c>
      <c r="D18" s="13" t="s">
        <v>23</v>
      </c>
      <c r="E18" s="13" t="s">
        <v>23</v>
      </c>
      <c r="F18" s="14">
        <v>3292</v>
      </c>
      <c r="G18" s="14" t="s">
        <v>23</v>
      </c>
      <c r="H18" s="14">
        <v>7996</v>
      </c>
      <c r="I18" s="14" t="s">
        <v>23</v>
      </c>
      <c r="J18" s="14" t="s">
        <v>23</v>
      </c>
      <c r="K18" s="14" t="s">
        <v>23</v>
      </c>
      <c r="L18" s="14" t="s">
        <v>23</v>
      </c>
      <c r="M18" s="14" t="s">
        <v>23</v>
      </c>
      <c r="N18" s="14" t="s">
        <v>23</v>
      </c>
      <c r="O18" s="14">
        <v>16595</v>
      </c>
      <c r="P18" s="14">
        <v>2927</v>
      </c>
      <c r="Q18" s="14" t="s">
        <v>23</v>
      </c>
      <c r="R18" s="14">
        <v>30810</v>
      </c>
      <c r="T18" s="1" t="s">
        <v>93</v>
      </c>
      <c r="U18" s="1"/>
      <c r="V18" s="40" t="s">
        <v>23</v>
      </c>
      <c r="W18" s="40" t="s">
        <v>23</v>
      </c>
      <c r="X18" s="40" t="s">
        <v>23</v>
      </c>
      <c r="Y18" s="40">
        <v>0.2524075323560081</v>
      </c>
      <c r="Z18" s="40" t="s">
        <v>23</v>
      </c>
      <c r="AA18" s="40">
        <v>0.31760192277062</v>
      </c>
      <c r="AB18" s="40" t="s">
        <v>23</v>
      </c>
      <c r="AC18" s="40" t="s">
        <v>23</v>
      </c>
      <c r="AD18" s="40" t="s">
        <v>23</v>
      </c>
      <c r="AE18" s="40" t="s">
        <v>23</v>
      </c>
      <c r="AF18" s="40" t="s">
        <v>23</v>
      </c>
      <c r="AG18" s="40" t="s">
        <v>23</v>
      </c>
      <c r="AH18" s="40">
        <v>0.7806546303004074</v>
      </c>
      <c r="AI18" s="40">
        <v>0.8480911429962218</v>
      </c>
      <c r="AJ18" s="40" t="s">
        <v>23</v>
      </c>
      <c r="AK18" s="40">
        <v>0.1015690958306562</v>
      </c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</row>
    <row r="19" spans="1:64" ht="12">
      <c r="A19" s="1" t="s">
        <v>132</v>
      </c>
      <c r="B19" s="2"/>
      <c r="C19" s="14">
        <v>24634</v>
      </c>
      <c r="D19" s="14" t="s">
        <v>23</v>
      </c>
      <c r="E19" s="14" t="s">
        <v>23</v>
      </c>
      <c r="F19" s="14" t="s">
        <v>23</v>
      </c>
      <c r="G19" s="14" t="s">
        <v>23</v>
      </c>
      <c r="H19" s="14" t="s">
        <v>23</v>
      </c>
      <c r="I19" s="14" t="s">
        <v>23</v>
      </c>
      <c r="J19" s="14" t="s">
        <v>23</v>
      </c>
      <c r="K19" s="14" t="s">
        <v>23</v>
      </c>
      <c r="L19" s="14" t="s">
        <v>23</v>
      </c>
      <c r="M19" s="14" t="s">
        <v>23</v>
      </c>
      <c r="N19" s="14" t="s">
        <v>23</v>
      </c>
      <c r="O19" s="14" t="s">
        <v>23</v>
      </c>
      <c r="P19" s="14" t="s">
        <v>23</v>
      </c>
      <c r="Q19" s="14" t="s">
        <v>23</v>
      </c>
      <c r="R19" s="14">
        <v>24634</v>
      </c>
      <c r="T19" s="1" t="s">
        <v>94</v>
      </c>
      <c r="U19" s="2"/>
      <c r="V19" s="40">
        <v>0.808317725238912</v>
      </c>
      <c r="W19" s="40" t="s">
        <v>23</v>
      </c>
      <c r="X19" s="40" t="s">
        <v>23</v>
      </c>
      <c r="Y19" s="40" t="s">
        <v>23</v>
      </c>
      <c r="Z19" s="40" t="s">
        <v>23</v>
      </c>
      <c r="AA19" s="40" t="s">
        <v>23</v>
      </c>
      <c r="AB19" s="40" t="s">
        <v>23</v>
      </c>
      <c r="AC19" s="40" t="s">
        <v>23</v>
      </c>
      <c r="AD19" s="40" t="s">
        <v>23</v>
      </c>
      <c r="AE19" s="40" t="s">
        <v>23</v>
      </c>
      <c r="AF19" s="40" t="s">
        <v>23</v>
      </c>
      <c r="AG19" s="40" t="s">
        <v>23</v>
      </c>
      <c r="AH19" s="40" t="s">
        <v>23</v>
      </c>
      <c r="AI19" s="40" t="s">
        <v>23</v>
      </c>
      <c r="AJ19" s="40" t="s">
        <v>23</v>
      </c>
      <c r="AK19" s="40">
        <v>0.08120912387836368</v>
      </c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64" ht="12">
      <c r="A20" s="1" t="s">
        <v>65</v>
      </c>
      <c r="B20" s="1"/>
      <c r="C20" s="14">
        <v>1128</v>
      </c>
      <c r="D20" s="14">
        <v>1452</v>
      </c>
      <c r="E20" s="14" t="s">
        <v>23</v>
      </c>
      <c r="F20" s="14" t="s">
        <v>23</v>
      </c>
      <c r="G20" s="14" t="s">
        <v>23</v>
      </c>
      <c r="H20" s="14">
        <v>488</v>
      </c>
      <c r="I20" s="14" t="s">
        <v>23</v>
      </c>
      <c r="J20" s="14" t="s">
        <v>23</v>
      </c>
      <c r="K20" s="14">
        <v>3418</v>
      </c>
      <c r="L20" s="14" t="s">
        <v>23</v>
      </c>
      <c r="M20" s="14" t="s">
        <v>23</v>
      </c>
      <c r="N20" s="14">
        <v>7880</v>
      </c>
      <c r="O20" s="14" t="s">
        <v>23</v>
      </c>
      <c r="P20" s="14" t="s">
        <v>23</v>
      </c>
      <c r="Q20" s="14" t="s">
        <v>23</v>
      </c>
      <c r="R20" s="14">
        <v>14366</v>
      </c>
      <c r="T20" s="1" t="s">
        <v>66</v>
      </c>
      <c r="U20" s="1"/>
      <c r="V20" s="40">
        <v>0.03701316855035695</v>
      </c>
      <c r="W20" s="40">
        <v>0.024939536224246966</v>
      </c>
      <c r="X20" s="40" t="s">
        <v>23</v>
      </c>
      <c r="Y20" s="40" t="s">
        <v>23</v>
      </c>
      <c r="Z20" s="40" t="s">
        <v>23</v>
      </c>
      <c r="AA20" s="40">
        <v>0.01938340899350457</v>
      </c>
      <c r="AB20" s="40" t="s">
        <v>23</v>
      </c>
      <c r="AC20" s="40" t="s">
        <v>23</v>
      </c>
      <c r="AD20" s="40">
        <v>0.10998448697449666</v>
      </c>
      <c r="AE20" s="40" t="s">
        <v>23</v>
      </c>
      <c r="AF20" s="40" t="s">
        <v>23</v>
      </c>
      <c r="AG20" s="40">
        <v>0.2706884280010003</v>
      </c>
      <c r="AH20" s="40" t="s">
        <v>23</v>
      </c>
      <c r="AI20" s="40" t="s">
        <v>23</v>
      </c>
      <c r="AJ20" s="40" t="s">
        <v>23</v>
      </c>
      <c r="AK20" s="40">
        <v>0.04735935185664417</v>
      </c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</row>
    <row r="21" spans="1:64" ht="12">
      <c r="A21" s="1" t="s">
        <v>39</v>
      </c>
      <c r="B21" s="1"/>
      <c r="C21" s="14">
        <v>3047564</v>
      </c>
      <c r="D21" s="13">
        <v>5822081</v>
      </c>
      <c r="E21" s="13">
        <v>2787314</v>
      </c>
      <c r="F21" s="14">
        <v>1304240</v>
      </c>
      <c r="G21" s="14">
        <v>2823522</v>
      </c>
      <c r="H21" s="14">
        <v>2517617</v>
      </c>
      <c r="I21" s="14">
        <v>558395</v>
      </c>
      <c r="J21" s="14">
        <v>949178</v>
      </c>
      <c r="K21" s="14">
        <v>3107711</v>
      </c>
      <c r="L21" s="14">
        <v>760508</v>
      </c>
      <c r="M21" s="14">
        <v>199543</v>
      </c>
      <c r="N21" s="14">
        <v>2911096</v>
      </c>
      <c r="O21" s="14">
        <v>2125780</v>
      </c>
      <c r="P21" s="14">
        <v>345128</v>
      </c>
      <c r="Q21" s="14">
        <v>1074353</v>
      </c>
      <c r="R21" s="14">
        <v>30334030</v>
      </c>
      <c r="T21" s="1" t="s">
        <v>39</v>
      </c>
      <c r="U21" s="1"/>
      <c r="V21" s="40">
        <v>100</v>
      </c>
      <c r="W21" s="40">
        <v>100</v>
      </c>
      <c r="X21" s="40">
        <v>100</v>
      </c>
      <c r="Y21" s="40">
        <v>100</v>
      </c>
      <c r="Z21" s="40">
        <v>100</v>
      </c>
      <c r="AA21" s="40">
        <v>100</v>
      </c>
      <c r="AB21" s="40">
        <v>100</v>
      </c>
      <c r="AC21" s="40">
        <v>100</v>
      </c>
      <c r="AD21" s="40">
        <v>100</v>
      </c>
      <c r="AE21" s="40">
        <v>100</v>
      </c>
      <c r="AF21" s="40">
        <v>100</v>
      </c>
      <c r="AG21" s="40">
        <v>100</v>
      </c>
      <c r="AH21" s="40">
        <v>100</v>
      </c>
      <c r="AI21" s="40">
        <v>100</v>
      </c>
      <c r="AJ21" s="40">
        <v>100</v>
      </c>
      <c r="AK21" s="40">
        <v>100</v>
      </c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</row>
    <row r="22" spans="1:64" ht="12">
      <c r="A22" s="1"/>
      <c r="B22" s="1"/>
      <c r="C22" s="14"/>
      <c r="D22" s="13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T22" s="89"/>
      <c r="U22" s="89"/>
      <c r="V22" s="79"/>
      <c r="W22" s="79"/>
      <c r="X22" s="79"/>
      <c r="Y22" s="79"/>
      <c r="Z22" s="80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</row>
    <row r="23" spans="1:64" ht="12">
      <c r="A23" s="1" t="s">
        <v>40</v>
      </c>
      <c r="B23" s="1"/>
      <c r="C23" s="14">
        <v>3431020</v>
      </c>
      <c r="D23" s="13">
        <v>6355229</v>
      </c>
      <c r="E23" s="13">
        <v>3042129</v>
      </c>
      <c r="F23" s="14">
        <v>1454710</v>
      </c>
      <c r="G23" s="14">
        <v>3010154</v>
      </c>
      <c r="H23" s="14">
        <v>2718477</v>
      </c>
      <c r="I23" s="14">
        <v>607409</v>
      </c>
      <c r="J23" s="14">
        <v>1042407</v>
      </c>
      <c r="K23" s="14">
        <v>3477123</v>
      </c>
      <c r="L23" s="14">
        <v>904622</v>
      </c>
      <c r="M23" s="14">
        <v>248465</v>
      </c>
      <c r="N23" s="14">
        <v>3495555</v>
      </c>
      <c r="O23" s="14">
        <v>2488231</v>
      </c>
      <c r="P23" s="14">
        <v>421250</v>
      </c>
      <c r="Q23" s="14">
        <v>1366786</v>
      </c>
      <c r="R23" s="14">
        <v>34063567</v>
      </c>
      <c r="T23" s="26"/>
      <c r="U23" s="26"/>
      <c r="V23" s="27"/>
      <c r="W23" s="27"/>
      <c r="X23" s="27"/>
      <c r="Y23" s="27"/>
      <c r="Z23" s="28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</row>
    <row r="24" spans="1:64" ht="12">
      <c r="A24" s="2" t="s">
        <v>42</v>
      </c>
      <c r="B24" s="1"/>
      <c r="C24" s="14">
        <v>3222744</v>
      </c>
      <c r="D24" s="13">
        <v>6039977</v>
      </c>
      <c r="E24" s="13">
        <v>2892750</v>
      </c>
      <c r="F24" s="14">
        <v>1352284</v>
      </c>
      <c r="G24" s="14">
        <v>2908409</v>
      </c>
      <c r="H24" s="14">
        <v>2604296</v>
      </c>
      <c r="I24" s="14">
        <v>576905</v>
      </c>
      <c r="J24" s="14">
        <v>987982</v>
      </c>
      <c r="K24" s="14">
        <v>3201753</v>
      </c>
      <c r="L24" s="14">
        <v>793696</v>
      </c>
      <c r="M24" s="14">
        <v>209511</v>
      </c>
      <c r="N24" s="14">
        <v>3052948</v>
      </c>
      <c r="O24" s="14">
        <v>2224574</v>
      </c>
      <c r="P24" s="14">
        <v>368209</v>
      </c>
      <c r="Q24" s="14">
        <v>1136160</v>
      </c>
      <c r="R24" s="14">
        <v>31572198</v>
      </c>
      <c r="T24" s="26"/>
      <c r="U24" s="26"/>
      <c r="V24" s="27"/>
      <c r="W24" s="27"/>
      <c r="X24" s="27"/>
      <c r="Y24" s="27"/>
      <c r="Z24" s="28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</row>
    <row r="25" spans="1:64" ht="12">
      <c r="A25" s="1" t="s">
        <v>44</v>
      </c>
      <c r="B25" s="1"/>
      <c r="C25" s="29">
        <v>93.92961859738503</v>
      </c>
      <c r="D25" s="29">
        <v>95.03948638200134</v>
      </c>
      <c r="E25" s="29">
        <v>95.08965596133497</v>
      </c>
      <c r="F25" s="29">
        <v>92.95900901210551</v>
      </c>
      <c r="G25" s="29">
        <v>96.6199403751436</v>
      </c>
      <c r="H25" s="29">
        <v>95.79981732418557</v>
      </c>
      <c r="I25" s="29">
        <v>94.9780131674045</v>
      </c>
      <c r="J25" s="29">
        <v>94.77891073256414</v>
      </c>
      <c r="K25" s="29">
        <v>92.08052174168127</v>
      </c>
      <c r="L25" s="29">
        <v>87.73786178094277</v>
      </c>
      <c r="M25" s="29">
        <v>84.322137926871</v>
      </c>
      <c r="N25" s="29">
        <v>87.33800498061109</v>
      </c>
      <c r="O25" s="29">
        <v>89.4038375054406</v>
      </c>
      <c r="P25" s="29">
        <v>87.4086646884273</v>
      </c>
      <c r="Q25" s="29">
        <v>83.1264001826182</v>
      </c>
      <c r="R25" s="29">
        <v>92.68611827997931</v>
      </c>
      <c r="T25" s="26"/>
      <c r="U25" s="26"/>
      <c r="V25" s="27"/>
      <c r="W25" s="27"/>
      <c r="X25" s="27"/>
      <c r="Y25" s="27"/>
      <c r="Z25" s="28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</row>
    <row r="26" spans="1:64" ht="12">
      <c r="A26" s="1" t="s">
        <v>67</v>
      </c>
      <c r="B26" s="1"/>
      <c r="C26" s="41">
        <v>94.56425952542305</v>
      </c>
      <c r="D26" s="41">
        <v>96.3924365937155</v>
      </c>
      <c r="E26" s="41">
        <v>96.35516377149771</v>
      </c>
      <c r="F26" s="41">
        <v>96.44719600320643</v>
      </c>
      <c r="G26" s="41">
        <v>97.0813252193897</v>
      </c>
      <c r="H26" s="41">
        <v>96.67169169710355</v>
      </c>
      <c r="I26" s="41">
        <v>96.7914994669833</v>
      </c>
      <c r="J26" s="41">
        <v>96.07239808012696</v>
      </c>
      <c r="K26" s="41">
        <v>97.0627965367722</v>
      </c>
      <c r="L26" s="41">
        <v>95.81855017538201</v>
      </c>
      <c r="M26" s="41">
        <v>95.24225458329157</v>
      </c>
      <c r="N26" s="41">
        <v>95.353605760727</v>
      </c>
      <c r="O26" s="41">
        <v>95.55896994211027</v>
      </c>
      <c r="P26" s="41">
        <v>93.73154920167622</v>
      </c>
      <c r="Q26" s="41">
        <v>94.56000915364034</v>
      </c>
      <c r="R26" s="41">
        <v>96.07829648097355</v>
      </c>
      <c r="T26" s="26"/>
      <c r="U26" s="26"/>
      <c r="V26" s="27"/>
      <c r="W26" s="27"/>
      <c r="X26" s="27"/>
      <c r="Y26" s="27"/>
      <c r="Z26" s="28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</row>
    <row r="27" spans="1:64" ht="12">
      <c r="A27" s="1" t="s">
        <v>46</v>
      </c>
      <c r="B27" s="1"/>
      <c r="C27" s="14">
        <v>175289</v>
      </c>
      <c r="D27" s="14">
        <v>217896</v>
      </c>
      <c r="E27" s="14">
        <v>105530</v>
      </c>
      <c r="F27" s="14">
        <v>48044</v>
      </c>
      <c r="G27" s="14">
        <v>85049</v>
      </c>
      <c r="H27" s="14">
        <v>86681</v>
      </c>
      <c r="I27" s="14">
        <v>18510</v>
      </c>
      <c r="J27" s="14">
        <v>38804</v>
      </c>
      <c r="K27" s="14">
        <v>92891</v>
      </c>
      <c r="L27" s="14">
        <v>33237</v>
      </c>
      <c r="M27" s="14">
        <v>9968</v>
      </c>
      <c r="N27" s="14">
        <v>141924</v>
      </c>
      <c r="O27" s="14">
        <v>98794</v>
      </c>
      <c r="P27" s="14">
        <v>23099</v>
      </c>
      <c r="Q27" s="14">
        <v>61811</v>
      </c>
      <c r="R27" s="14">
        <v>1237527</v>
      </c>
      <c r="T27" s="26"/>
      <c r="U27" s="26"/>
      <c r="V27" s="27"/>
      <c r="W27" s="27"/>
      <c r="X27" s="27"/>
      <c r="Y27" s="27"/>
      <c r="Z27" s="28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2">
      <c r="A28" s="1" t="s">
        <v>44</v>
      </c>
      <c r="B28" s="1"/>
      <c r="C28" s="29">
        <v>5.439122685512719</v>
      </c>
      <c r="D28" s="29">
        <v>3.607563406284494</v>
      </c>
      <c r="E28" s="29">
        <v>3.6480857315703052</v>
      </c>
      <c r="F28" s="29">
        <v>3.552803996793573</v>
      </c>
      <c r="G28" s="29">
        <v>2.924244836266151</v>
      </c>
      <c r="H28" s="29">
        <v>3.328385099082439</v>
      </c>
      <c r="I28" s="29">
        <v>3.2085005330167014</v>
      </c>
      <c r="J28" s="29">
        <v>3.927601919873034</v>
      </c>
      <c r="K28" s="29">
        <v>2.9012544065704007</v>
      </c>
      <c r="L28" s="29">
        <v>4.18762347296698</v>
      </c>
      <c r="M28" s="29">
        <v>4.75774541670843</v>
      </c>
      <c r="N28" s="29">
        <v>4.648752615504752</v>
      </c>
      <c r="O28" s="29">
        <v>4.441030057889735</v>
      </c>
      <c r="P28" s="29">
        <v>6.273339326306528</v>
      </c>
      <c r="Q28" s="29">
        <v>5.440342909449374</v>
      </c>
      <c r="R28" s="29">
        <v>3.9196732517640998</v>
      </c>
      <c r="T28" s="30"/>
      <c r="U28" s="26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64" ht="12">
      <c r="A29" s="1" t="s">
        <v>68</v>
      </c>
      <c r="B29" s="1"/>
      <c r="C29" s="14">
        <v>128028</v>
      </c>
      <c r="D29" s="13">
        <v>155668</v>
      </c>
      <c r="E29" s="13">
        <v>74025</v>
      </c>
      <c r="F29" s="14">
        <v>32397</v>
      </c>
      <c r="G29" s="14">
        <v>57759</v>
      </c>
      <c r="H29" s="14">
        <v>60843</v>
      </c>
      <c r="I29" s="14">
        <v>11657</v>
      </c>
      <c r="J29" s="14">
        <v>26416</v>
      </c>
      <c r="K29" s="14">
        <v>46441</v>
      </c>
      <c r="L29" s="14">
        <v>19905</v>
      </c>
      <c r="M29" s="14">
        <v>4987</v>
      </c>
      <c r="N29" s="14">
        <v>88291</v>
      </c>
      <c r="O29" s="14">
        <v>56963</v>
      </c>
      <c r="P29" s="14">
        <v>10483</v>
      </c>
      <c r="Q29" s="14">
        <v>37343</v>
      </c>
      <c r="R29" s="14">
        <v>811206</v>
      </c>
      <c r="T29" s="26"/>
      <c r="U29" s="31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</row>
    <row r="30" spans="1:64" ht="12">
      <c r="A30" s="3" t="s">
        <v>44</v>
      </c>
      <c r="B30" s="3"/>
      <c r="C30" s="32">
        <v>3.9726394650024948</v>
      </c>
      <c r="D30" s="32">
        <v>2.577294582413145</v>
      </c>
      <c r="E30" s="32">
        <v>2.558983666061706</v>
      </c>
      <c r="F30" s="32">
        <v>2.3957245667330236</v>
      </c>
      <c r="G30" s="32">
        <v>1.9859311396712085</v>
      </c>
      <c r="H30" s="32">
        <v>2.336255172223127</v>
      </c>
      <c r="I30" s="32">
        <v>2.020609979112679</v>
      </c>
      <c r="J30" s="32">
        <v>2.6737329222597173</v>
      </c>
      <c r="K30" s="32">
        <v>1.4504866552791549</v>
      </c>
      <c r="L30" s="32">
        <v>2.5078871507478935</v>
      </c>
      <c r="M30" s="32">
        <v>2.3803046140775423</v>
      </c>
      <c r="N30" s="32">
        <v>2.891991609421451</v>
      </c>
      <c r="O30" s="32">
        <v>2.5606250904667593</v>
      </c>
      <c r="P30" s="32">
        <v>2.8470243801753896</v>
      </c>
      <c r="Q30" s="32">
        <v>3.2867729897197577</v>
      </c>
      <c r="R30" s="32">
        <v>2.569368151054925</v>
      </c>
      <c r="T30" s="26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2">
      <c r="A31" s="91" t="s">
        <v>207</v>
      </c>
      <c r="B31" s="26" t="s">
        <v>95</v>
      </c>
      <c r="C31" s="10"/>
      <c r="D31" s="15"/>
      <c r="E31" s="15"/>
      <c r="F31" s="15"/>
      <c r="G31" s="14"/>
      <c r="H31" s="14"/>
      <c r="I31" s="14"/>
      <c r="J31" s="14"/>
      <c r="K31" s="14"/>
      <c r="L31" s="14"/>
      <c r="M31" s="14"/>
      <c r="N31" s="14"/>
      <c r="O31" s="14"/>
      <c r="P31" s="11"/>
      <c r="Q31" s="11"/>
      <c r="R31" s="11"/>
      <c r="T31" s="10"/>
      <c r="U31" s="10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</row>
    <row r="32" spans="2:64" ht="12">
      <c r="B32" s="10"/>
      <c r="C32" s="60" t="s">
        <v>1</v>
      </c>
      <c r="D32" s="61" t="s">
        <v>133</v>
      </c>
      <c r="E32" s="15"/>
      <c r="F32" s="13">
        <v>1128</v>
      </c>
      <c r="G32" s="14"/>
      <c r="H32" s="14"/>
      <c r="I32" s="14"/>
      <c r="J32" s="14"/>
      <c r="K32" s="14"/>
      <c r="L32" s="14"/>
      <c r="M32" s="14"/>
      <c r="N32" s="14"/>
      <c r="O32" s="14"/>
      <c r="P32" s="11"/>
      <c r="Q32" s="11"/>
      <c r="R32" s="11"/>
      <c r="T32" s="10"/>
      <c r="U32" s="10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</row>
    <row r="33" spans="2:64" ht="12">
      <c r="B33" s="10"/>
      <c r="C33" s="60" t="s">
        <v>2</v>
      </c>
      <c r="D33" s="61" t="s">
        <v>134</v>
      </c>
      <c r="E33" s="15"/>
      <c r="F33" s="13">
        <v>1452</v>
      </c>
      <c r="G33" s="14"/>
      <c r="H33" s="14"/>
      <c r="I33" s="14"/>
      <c r="J33" s="14"/>
      <c r="K33" s="14"/>
      <c r="L33" s="14"/>
      <c r="M33" s="14"/>
      <c r="N33" s="14"/>
      <c r="O33" s="14"/>
      <c r="P33" s="11"/>
      <c r="Q33" s="11"/>
      <c r="R33" s="11"/>
      <c r="T33" s="10"/>
      <c r="U33" s="10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</row>
    <row r="34" spans="2:64" ht="12">
      <c r="B34" s="10"/>
      <c r="C34" s="60" t="s">
        <v>6</v>
      </c>
      <c r="D34" s="61" t="s">
        <v>135</v>
      </c>
      <c r="E34" s="15"/>
      <c r="F34" s="13">
        <v>488</v>
      </c>
      <c r="G34" s="14"/>
      <c r="H34" s="14"/>
      <c r="I34" s="14"/>
      <c r="J34" s="14"/>
      <c r="K34" s="14"/>
      <c r="L34" s="14"/>
      <c r="M34" s="14"/>
      <c r="N34" s="14"/>
      <c r="O34" s="14"/>
      <c r="P34" s="11"/>
      <c r="Q34" s="11"/>
      <c r="R34" s="11"/>
      <c r="T34" s="10"/>
      <c r="U34" s="10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</row>
    <row r="35" spans="2:64" ht="12">
      <c r="B35" s="10"/>
      <c r="C35" s="60" t="s">
        <v>9</v>
      </c>
      <c r="D35" s="61" t="s">
        <v>136</v>
      </c>
      <c r="E35" s="15"/>
      <c r="F35" s="13">
        <v>3418</v>
      </c>
      <c r="G35" s="14"/>
      <c r="H35" s="14"/>
      <c r="I35" s="14"/>
      <c r="J35" s="14"/>
      <c r="K35" s="14"/>
      <c r="L35" s="14"/>
      <c r="M35" s="14"/>
      <c r="N35" s="14"/>
      <c r="O35" s="14"/>
      <c r="P35" s="11"/>
      <c r="Q35" s="11"/>
      <c r="R35" s="11"/>
      <c r="T35" s="10"/>
      <c r="U35" s="10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</row>
    <row r="36" spans="2:64" ht="12">
      <c r="B36" s="10"/>
      <c r="C36" s="60" t="s">
        <v>12</v>
      </c>
      <c r="D36" s="61" t="s">
        <v>137</v>
      </c>
      <c r="E36" s="15"/>
      <c r="F36" s="13">
        <v>7880</v>
      </c>
      <c r="G36" s="14"/>
      <c r="H36" s="14"/>
      <c r="I36" s="14"/>
      <c r="J36" s="14"/>
      <c r="K36" s="14"/>
      <c r="L36" s="14"/>
      <c r="M36" s="14"/>
      <c r="N36" s="14"/>
      <c r="O36" s="14"/>
      <c r="P36" s="11"/>
      <c r="Q36" s="11"/>
      <c r="R36" s="11"/>
      <c r="T36" s="10"/>
      <c r="U36" s="10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</row>
    <row r="37" spans="1:64" ht="12">
      <c r="A37" s="30"/>
      <c r="B37" s="10"/>
      <c r="C37" s="11"/>
      <c r="D37" s="13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1"/>
      <c r="Q37" s="11"/>
      <c r="R37" s="11"/>
      <c r="T37" s="10"/>
      <c r="U37" s="10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</row>
    <row r="38" spans="1:64" ht="12">
      <c r="A38" s="30"/>
      <c r="B38" s="10"/>
      <c r="C38" s="11"/>
      <c r="D38" s="13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1"/>
      <c r="Q38" s="11"/>
      <c r="R38" s="11"/>
      <c r="T38" s="10"/>
      <c r="U38" s="10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J41"/>
  <sheetViews>
    <sheetView zoomScalePageLayoutView="0" workbookViewId="0" topLeftCell="A1">
      <selection activeCell="D6" sqref="D6"/>
    </sheetView>
  </sheetViews>
  <sheetFormatPr defaultColWidth="9.33203125" defaultRowHeight="12.75"/>
  <cols>
    <col min="1" max="1" width="15" style="63" customWidth="1"/>
    <col min="2" max="2" width="13.83203125" style="63" customWidth="1"/>
    <col min="3" max="3" width="9.33203125" style="63" customWidth="1"/>
    <col min="4" max="4" width="10.16015625" style="63" customWidth="1"/>
    <col min="5" max="17" width="9.33203125" style="63" customWidth="1"/>
    <col min="18" max="18" width="10.5" style="63" customWidth="1"/>
    <col min="19" max="19" width="3.33203125" style="63" customWidth="1"/>
    <col min="20" max="20" width="14.5" style="63" customWidth="1"/>
    <col min="21" max="21" width="12.66015625" style="63" customWidth="1"/>
    <col min="22" max="22" width="11" style="63" customWidth="1"/>
    <col min="23" max="23" width="10.5" style="63" customWidth="1"/>
    <col min="24" max="24" width="10.83203125" style="63" customWidth="1"/>
    <col min="25" max="25" width="10.5" style="63" customWidth="1"/>
    <col min="26" max="35" width="9.33203125" style="63" customWidth="1"/>
    <col min="36" max="36" width="10.83203125" style="63" bestFit="1" customWidth="1"/>
    <col min="37" max="16384" width="9.33203125" style="63" customWidth="1"/>
  </cols>
  <sheetData>
    <row r="1" spans="1:16" ht="18.75">
      <c r="A1" s="95" t="s">
        <v>211</v>
      </c>
      <c r="B1" s="1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2" customHeight="1">
      <c r="A2" s="95"/>
      <c r="B2" s="15"/>
      <c r="C2" s="6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18" ht="12">
      <c r="A3" s="26"/>
      <c r="B3" s="15"/>
      <c r="C3" s="15"/>
      <c r="D3" s="15"/>
      <c r="E3" s="15"/>
      <c r="F3" s="15"/>
      <c r="G3" s="34"/>
      <c r="H3" s="14"/>
      <c r="I3" s="14"/>
      <c r="J3" s="14"/>
      <c r="K3" s="35"/>
      <c r="L3" s="14"/>
      <c r="M3" s="8"/>
      <c r="N3" s="14"/>
      <c r="O3" s="14"/>
      <c r="P3" s="14"/>
      <c r="Q3" s="14"/>
      <c r="R3" s="14"/>
      <c r="T3" s="26"/>
      <c r="U3" s="26"/>
      <c r="V3" s="36"/>
      <c r="W3" s="37"/>
      <c r="X3" s="36"/>
      <c r="Y3" s="37"/>
      <c r="Z3" s="38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</row>
    <row r="4" spans="1:218" ht="12">
      <c r="A4" s="9" t="s">
        <v>107</v>
      </c>
      <c r="B4" s="15"/>
      <c r="C4" s="6"/>
      <c r="D4" s="7"/>
      <c r="E4" s="7"/>
      <c r="F4" s="8"/>
      <c r="G4" s="8"/>
      <c r="H4" s="8"/>
      <c r="I4" s="8"/>
      <c r="J4" s="8"/>
      <c r="K4" s="8"/>
      <c r="L4" s="8"/>
      <c r="M4" s="15"/>
      <c r="N4" s="15"/>
      <c r="O4" s="15"/>
      <c r="P4" s="8"/>
      <c r="Q4" s="6"/>
      <c r="R4" s="6"/>
      <c r="T4" s="9" t="s">
        <v>108</v>
      </c>
      <c r="U4" s="15"/>
      <c r="V4" s="6"/>
      <c r="W4" s="7"/>
      <c r="X4" s="7"/>
      <c r="Y4" s="8"/>
      <c r="Z4" s="8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</row>
    <row r="5" spans="1:218" ht="12">
      <c r="A5" s="10"/>
      <c r="B5" s="10"/>
      <c r="C5" s="11"/>
      <c r="D5" s="12"/>
      <c r="E5" s="13"/>
      <c r="F5" s="14"/>
      <c r="G5" s="14"/>
      <c r="H5" s="14"/>
      <c r="I5" s="14"/>
      <c r="J5" s="14"/>
      <c r="K5" s="14"/>
      <c r="L5" s="14"/>
      <c r="M5" s="14"/>
      <c r="N5" s="14"/>
      <c r="O5" s="14"/>
      <c r="P5" s="11"/>
      <c r="Q5" s="11"/>
      <c r="R5" s="11"/>
      <c r="T5" s="10"/>
      <c r="U5" s="10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</row>
    <row r="6" spans="1:218" ht="12">
      <c r="A6" s="16" t="s">
        <v>51</v>
      </c>
      <c r="B6" s="16"/>
      <c r="C6" s="17" t="s">
        <v>1</v>
      </c>
      <c r="D6" s="18" t="s">
        <v>2</v>
      </c>
      <c r="E6" s="18" t="s">
        <v>3</v>
      </c>
      <c r="F6" s="17" t="s">
        <v>4</v>
      </c>
      <c r="G6" s="17" t="s">
        <v>5</v>
      </c>
      <c r="H6" s="17" t="s">
        <v>6</v>
      </c>
      <c r="I6" s="19" t="s">
        <v>7</v>
      </c>
      <c r="J6" s="19" t="s">
        <v>8</v>
      </c>
      <c r="K6" s="17" t="s">
        <v>9</v>
      </c>
      <c r="L6" s="17" t="s">
        <v>10</v>
      </c>
      <c r="M6" s="17" t="s">
        <v>11</v>
      </c>
      <c r="N6" s="17" t="s">
        <v>12</v>
      </c>
      <c r="O6" s="17" t="s">
        <v>13</v>
      </c>
      <c r="P6" s="17" t="s">
        <v>14</v>
      </c>
      <c r="Q6" s="17" t="s">
        <v>15</v>
      </c>
      <c r="R6" s="17" t="s">
        <v>16</v>
      </c>
      <c r="T6" s="16" t="s">
        <v>0</v>
      </c>
      <c r="U6" s="16"/>
      <c r="V6" s="17" t="s">
        <v>1</v>
      </c>
      <c r="W6" s="18" t="s">
        <v>2</v>
      </c>
      <c r="X6" s="18" t="s">
        <v>3</v>
      </c>
      <c r="Y6" s="17" t="s">
        <v>4</v>
      </c>
      <c r="Z6" s="17" t="s">
        <v>5</v>
      </c>
      <c r="AA6" s="17" t="s">
        <v>6</v>
      </c>
      <c r="AB6" s="19" t="s">
        <v>7</v>
      </c>
      <c r="AC6" s="19" t="s">
        <v>8</v>
      </c>
      <c r="AD6" s="17" t="s">
        <v>9</v>
      </c>
      <c r="AE6" s="17" t="s">
        <v>10</v>
      </c>
      <c r="AF6" s="17" t="s">
        <v>11</v>
      </c>
      <c r="AG6" s="17" t="s">
        <v>12</v>
      </c>
      <c r="AH6" s="17" t="s">
        <v>13</v>
      </c>
      <c r="AI6" s="17" t="s">
        <v>14</v>
      </c>
      <c r="AJ6" s="17" t="s">
        <v>15</v>
      </c>
      <c r="AK6" s="17" t="s">
        <v>16</v>
      </c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</row>
    <row r="7" spans="1:218" ht="12">
      <c r="A7" s="5"/>
      <c r="B7" s="5"/>
      <c r="C7" s="20"/>
      <c r="D7" s="21"/>
      <c r="E7" s="21"/>
      <c r="F7" s="20"/>
      <c r="G7" s="20" t="s">
        <v>17</v>
      </c>
      <c r="H7" s="20"/>
      <c r="I7" s="22"/>
      <c r="J7" s="22"/>
      <c r="K7" s="20"/>
      <c r="L7" s="20"/>
      <c r="M7" s="20"/>
      <c r="N7" s="20"/>
      <c r="O7" s="20"/>
      <c r="P7" s="20"/>
      <c r="Q7" s="20"/>
      <c r="R7" s="20" t="s">
        <v>18</v>
      </c>
      <c r="T7" s="5"/>
      <c r="U7" s="5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64" t="s">
        <v>18</v>
      </c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</row>
    <row r="8" spans="1:218" ht="12">
      <c r="A8" s="1" t="s">
        <v>52</v>
      </c>
      <c r="B8" s="1"/>
      <c r="C8" s="14">
        <v>956866</v>
      </c>
      <c r="D8" s="13">
        <v>2241570</v>
      </c>
      <c r="E8" s="13">
        <v>1387690</v>
      </c>
      <c r="F8" s="14">
        <v>378673</v>
      </c>
      <c r="G8" s="14">
        <v>723022</v>
      </c>
      <c r="H8" s="14">
        <v>713372</v>
      </c>
      <c r="I8" s="14">
        <v>155098</v>
      </c>
      <c r="J8" s="14">
        <v>354464</v>
      </c>
      <c r="K8" s="14">
        <v>1062162</v>
      </c>
      <c r="L8" s="14">
        <v>355904</v>
      </c>
      <c r="M8" s="14">
        <v>112769</v>
      </c>
      <c r="N8" s="14">
        <v>1175672</v>
      </c>
      <c r="O8" s="14">
        <v>924742</v>
      </c>
      <c r="P8" s="14">
        <v>161638</v>
      </c>
      <c r="Q8" s="14">
        <v>450836</v>
      </c>
      <c r="R8" s="14">
        <v>11154478</v>
      </c>
      <c r="T8" s="1" t="s">
        <v>52</v>
      </c>
      <c r="U8" s="1"/>
      <c r="V8" s="40">
        <v>32.44711261640379</v>
      </c>
      <c r="W8" s="40">
        <v>38.86562726539305</v>
      </c>
      <c r="X8" s="40">
        <v>49.40835586520611</v>
      </c>
      <c r="Y8" s="40">
        <v>30.742009308503082</v>
      </c>
      <c r="Z8" s="40">
        <v>25.62841768299923</v>
      </c>
      <c r="AA8" s="40">
        <v>28.722483775024955</v>
      </c>
      <c r="AB8" s="40">
        <v>27.576850793266967</v>
      </c>
      <c r="AC8" s="40">
        <v>37.11198592846972</v>
      </c>
      <c r="AD8" s="40">
        <v>34.08646951090167</v>
      </c>
      <c r="AE8" s="40">
        <v>45.83190606560881</v>
      </c>
      <c r="AF8" s="40">
        <v>55.35191011677163</v>
      </c>
      <c r="AG8" s="40">
        <v>39.02749284628306</v>
      </c>
      <c r="AH8" s="40">
        <v>42.10689757701679</v>
      </c>
      <c r="AI8" s="40">
        <v>45.16630201216633</v>
      </c>
      <c r="AJ8" s="40">
        <v>41.23791682826346</v>
      </c>
      <c r="AK8" s="40">
        <v>36.77056582016786</v>
      </c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</row>
    <row r="9" spans="1:218" ht="12">
      <c r="A9" s="1" t="s">
        <v>53</v>
      </c>
      <c r="B9" s="1"/>
      <c r="C9" s="14">
        <v>933180</v>
      </c>
      <c r="D9" s="13">
        <v>1623253</v>
      </c>
      <c r="E9" s="13">
        <v>610789</v>
      </c>
      <c r="F9" s="14">
        <v>444330</v>
      </c>
      <c r="G9" s="14">
        <v>1359389</v>
      </c>
      <c r="H9" s="14">
        <v>1152671</v>
      </c>
      <c r="I9" s="14">
        <v>254024</v>
      </c>
      <c r="J9" s="14">
        <v>355644</v>
      </c>
      <c r="K9" s="14">
        <v>957622</v>
      </c>
      <c r="L9" s="14">
        <v>213726</v>
      </c>
      <c r="M9" s="14">
        <v>32151</v>
      </c>
      <c r="N9" s="14">
        <v>725973</v>
      </c>
      <c r="O9" s="14">
        <v>539964</v>
      </c>
      <c r="P9" s="14">
        <v>89190</v>
      </c>
      <c r="Q9" s="14">
        <v>263869</v>
      </c>
      <c r="R9" s="14">
        <v>9555775</v>
      </c>
      <c r="T9" s="1" t="s">
        <v>53</v>
      </c>
      <c r="U9" s="1"/>
      <c r="V9" s="40">
        <v>31.643925639928355</v>
      </c>
      <c r="W9" s="40">
        <v>28.144892220823387</v>
      </c>
      <c r="X9" s="40">
        <v>21.746989796390675</v>
      </c>
      <c r="Y9" s="40">
        <v>36.07227606945088</v>
      </c>
      <c r="Z9" s="40">
        <v>48.18524067825688</v>
      </c>
      <c r="AA9" s="40">
        <v>46.409971368993716</v>
      </c>
      <c r="AB9" s="40">
        <v>45.16616555925187</v>
      </c>
      <c r="AC9" s="40">
        <v>37.23553061395427</v>
      </c>
      <c r="AD9" s="40">
        <v>30.731614486272985</v>
      </c>
      <c r="AE9" s="40">
        <v>27.52278691944544</v>
      </c>
      <c r="AF9" s="40">
        <v>15.781103513947311</v>
      </c>
      <c r="AG9" s="40">
        <v>24.09932877885554</v>
      </c>
      <c r="AH9" s="40">
        <v>24.586542887936627</v>
      </c>
      <c r="AI9" s="40">
        <v>24.922248954237954</v>
      </c>
      <c r="AJ9" s="40">
        <v>24.136066941320237</v>
      </c>
      <c r="AK9" s="40">
        <v>31.50046587569714</v>
      </c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</row>
    <row r="10" spans="1:218" ht="12">
      <c r="A10" s="1" t="s">
        <v>54</v>
      </c>
      <c r="B10" s="1"/>
      <c r="C10" s="14">
        <v>418228</v>
      </c>
      <c r="D10" s="13">
        <v>834228</v>
      </c>
      <c r="E10" s="13">
        <v>340525</v>
      </c>
      <c r="F10" s="14">
        <v>165250</v>
      </c>
      <c r="G10" s="14">
        <v>291117</v>
      </c>
      <c r="H10" s="14">
        <v>292425</v>
      </c>
      <c r="I10" s="14">
        <v>80188</v>
      </c>
      <c r="J10" s="14">
        <v>96060</v>
      </c>
      <c r="K10" s="14">
        <v>331064</v>
      </c>
      <c r="L10" s="14">
        <v>84111</v>
      </c>
      <c r="M10" s="14">
        <v>19105</v>
      </c>
      <c r="N10" s="14">
        <v>378018</v>
      </c>
      <c r="O10" s="14">
        <v>291667</v>
      </c>
      <c r="P10" s="14">
        <v>49073</v>
      </c>
      <c r="Q10" s="14">
        <v>181114</v>
      </c>
      <c r="R10" s="14">
        <v>3852173</v>
      </c>
      <c r="T10" s="1" t="s">
        <v>54</v>
      </c>
      <c r="U10" s="1"/>
      <c r="V10" s="40">
        <v>14.182018187847955</v>
      </c>
      <c r="W10" s="40">
        <v>14.464323890110197</v>
      </c>
      <c r="X10" s="40">
        <v>12.124307576619643</v>
      </c>
      <c r="Y10" s="40">
        <v>13.415577657319467</v>
      </c>
      <c r="Z10" s="40">
        <v>10.31900560511532</v>
      </c>
      <c r="AA10" s="40">
        <v>11.773902421053352</v>
      </c>
      <c r="AB10" s="40">
        <v>14.257646851735622</v>
      </c>
      <c r="AC10" s="40">
        <v>10.057374989530112</v>
      </c>
      <c r="AD10" s="40">
        <v>10.624370804224922</v>
      </c>
      <c r="AE10" s="40">
        <v>10.83148110469234</v>
      </c>
      <c r="AF10" s="40">
        <v>9.377561588565314</v>
      </c>
      <c r="AG10" s="40">
        <v>12.548648594817454</v>
      </c>
      <c r="AH10" s="40">
        <v>13.280669089968614</v>
      </c>
      <c r="AI10" s="40">
        <v>13.712406356444884</v>
      </c>
      <c r="AJ10" s="40">
        <v>16.56647665322669</v>
      </c>
      <c r="AK10" s="40">
        <v>12.698629272223542</v>
      </c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</row>
    <row r="11" spans="1:218" ht="12">
      <c r="A11" s="1" t="s">
        <v>55</v>
      </c>
      <c r="B11" s="1"/>
      <c r="C11" s="14">
        <v>117839</v>
      </c>
      <c r="D11" s="13">
        <v>251903</v>
      </c>
      <c r="E11" s="13">
        <v>101940</v>
      </c>
      <c r="F11" s="14">
        <v>51785</v>
      </c>
      <c r="G11" s="14">
        <v>89694</v>
      </c>
      <c r="H11" s="14">
        <v>92011</v>
      </c>
      <c r="I11" s="14">
        <v>30628</v>
      </c>
      <c r="J11" s="14">
        <v>41121</v>
      </c>
      <c r="K11" s="14">
        <v>314543</v>
      </c>
      <c r="L11" s="14">
        <v>45693</v>
      </c>
      <c r="M11" s="14">
        <v>8287</v>
      </c>
      <c r="N11" s="14">
        <v>339262</v>
      </c>
      <c r="O11" s="14">
        <v>204180</v>
      </c>
      <c r="P11" s="14">
        <v>19711</v>
      </c>
      <c r="Q11" s="14">
        <v>77542</v>
      </c>
      <c r="R11" s="14">
        <v>1786139</v>
      </c>
      <c r="T11" s="1" t="s">
        <v>55</v>
      </c>
      <c r="U11" s="1"/>
      <c r="V11" s="40">
        <v>3.9958942042087457</v>
      </c>
      <c r="W11" s="40">
        <v>4.367638800052779</v>
      </c>
      <c r="X11" s="40">
        <v>3.629548239807962</v>
      </c>
      <c r="Y11" s="40">
        <v>4.204088889466194</v>
      </c>
      <c r="Z11" s="40">
        <v>3.179315837773862</v>
      </c>
      <c r="AA11" s="40">
        <v>3.7046372083903227</v>
      </c>
      <c r="AB11" s="40">
        <v>5.445742602072113</v>
      </c>
      <c r="AC11" s="40">
        <v>4.305322891364436</v>
      </c>
      <c r="AD11" s="40">
        <v>10.094185613275137</v>
      </c>
      <c r="AE11" s="40">
        <v>5.8841633807315</v>
      </c>
      <c r="AF11" s="40">
        <v>4.067618575474523</v>
      </c>
      <c r="AG11" s="40">
        <v>11.26210820536313</v>
      </c>
      <c r="AH11" s="40">
        <v>9.29706485406231</v>
      </c>
      <c r="AI11" s="40">
        <v>5.507819813173946</v>
      </c>
      <c r="AJ11" s="40">
        <v>7.0927577804283715</v>
      </c>
      <c r="AK11" s="40">
        <v>5.887979846611271</v>
      </c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</row>
    <row r="12" spans="1:218" ht="12">
      <c r="A12" s="1" t="s">
        <v>34</v>
      </c>
      <c r="B12" s="1"/>
      <c r="C12" s="14">
        <v>98210</v>
      </c>
      <c r="D12" s="14">
        <v>152642</v>
      </c>
      <c r="E12" s="14">
        <v>73173</v>
      </c>
      <c r="F12" s="14">
        <v>38731</v>
      </c>
      <c r="G12" s="14">
        <v>122862</v>
      </c>
      <c r="H12" s="14">
        <v>70607</v>
      </c>
      <c r="I12" s="14">
        <v>14887</v>
      </c>
      <c r="J12" s="14">
        <v>36289</v>
      </c>
      <c r="K12" s="14">
        <v>116202</v>
      </c>
      <c r="L12" s="14">
        <v>18966</v>
      </c>
      <c r="M12" s="14">
        <v>7583</v>
      </c>
      <c r="N12" s="14">
        <v>89877</v>
      </c>
      <c r="O12" s="14">
        <v>54409</v>
      </c>
      <c r="P12" s="14">
        <v>5627</v>
      </c>
      <c r="Q12" s="14">
        <v>22977</v>
      </c>
      <c r="R12" s="14">
        <v>923042</v>
      </c>
      <c r="T12" s="1" t="s">
        <v>34</v>
      </c>
      <c r="U12" s="1"/>
      <c r="V12" s="40">
        <v>3.330279192757414</v>
      </c>
      <c r="W12" s="40">
        <v>2.646594608709131</v>
      </c>
      <c r="X12" s="40">
        <v>2.6053063895572692</v>
      </c>
      <c r="Y12" s="40">
        <v>3.144319142182392</v>
      </c>
      <c r="Z12" s="40">
        <v>4.354997017198166</v>
      </c>
      <c r="AA12" s="40">
        <v>2.8428483482715707</v>
      </c>
      <c r="AB12" s="40">
        <v>2.6469495271335886</v>
      </c>
      <c r="AC12" s="40">
        <v>3.7994178741938187</v>
      </c>
      <c r="AD12" s="40">
        <v>3.729107170192302</v>
      </c>
      <c r="AE12" s="40">
        <v>2.4423662854037516</v>
      </c>
      <c r="AF12" s="40">
        <v>3.7220648796697606</v>
      </c>
      <c r="AG12" s="40">
        <v>2.9835481108212</v>
      </c>
      <c r="AH12" s="40">
        <v>2.4774414812649437</v>
      </c>
      <c r="AI12" s="40">
        <v>1.572345496866207</v>
      </c>
      <c r="AJ12" s="40">
        <v>2.1017035351280944</v>
      </c>
      <c r="AK12" s="40">
        <v>3.042793810322579</v>
      </c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</row>
    <row r="13" spans="1:218" ht="12">
      <c r="A13" s="1" t="s">
        <v>57</v>
      </c>
      <c r="B13" s="1"/>
      <c r="C13" s="14">
        <v>176413</v>
      </c>
      <c r="D13" s="13">
        <v>260632</v>
      </c>
      <c r="E13" s="13">
        <v>150697</v>
      </c>
      <c r="F13" s="14">
        <v>55595</v>
      </c>
      <c r="G13" s="14">
        <v>133123</v>
      </c>
      <c r="H13" s="14">
        <v>77349</v>
      </c>
      <c r="I13" s="14">
        <v>14530</v>
      </c>
      <c r="J13" s="14">
        <v>42789</v>
      </c>
      <c r="K13" s="14">
        <v>165130</v>
      </c>
      <c r="L13" s="14">
        <v>35660</v>
      </c>
      <c r="M13" s="14">
        <v>9804</v>
      </c>
      <c r="N13" s="14">
        <v>187355</v>
      </c>
      <c r="O13" s="14">
        <v>114580</v>
      </c>
      <c r="P13" s="14">
        <v>18666</v>
      </c>
      <c r="Q13" s="14">
        <v>63312</v>
      </c>
      <c r="R13" s="14">
        <v>1505635</v>
      </c>
      <c r="T13" s="1" t="s">
        <v>57</v>
      </c>
      <c r="U13" s="1"/>
      <c r="V13" s="40">
        <v>5.982125478382178</v>
      </c>
      <c r="W13" s="40">
        <v>4.518987212281536</v>
      </c>
      <c r="X13" s="40">
        <v>5.365529047423391</v>
      </c>
      <c r="Y13" s="40">
        <v>4.513398123199248</v>
      </c>
      <c r="Z13" s="40">
        <v>4.718710975895488</v>
      </c>
      <c r="AA13" s="40">
        <v>3.1143013708337377</v>
      </c>
      <c r="AB13" s="40">
        <v>2.583473945674148</v>
      </c>
      <c r="AC13" s="40">
        <v>4.479960633218862</v>
      </c>
      <c r="AD13" s="40">
        <v>5.299284582140195</v>
      </c>
      <c r="AE13" s="40">
        <v>4.592153418617409</v>
      </c>
      <c r="AF13" s="40">
        <v>4.812227888735636</v>
      </c>
      <c r="AG13" s="40">
        <v>6.219418275008133</v>
      </c>
      <c r="AH13" s="40">
        <v>5.2172479722718155</v>
      </c>
      <c r="AI13" s="40">
        <v>5.21581678416645</v>
      </c>
      <c r="AJ13" s="40">
        <v>5.791141324630279</v>
      </c>
      <c r="AK13" s="40">
        <v>4.963302708441259</v>
      </c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</row>
    <row r="14" spans="1:218" ht="12">
      <c r="A14" s="2" t="s">
        <v>56</v>
      </c>
      <c r="B14" s="1"/>
      <c r="C14" s="14">
        <v>174716</v>
      </c>
      <c r="D14" s="13">
        <v>197198</v>
      </c>
      <c r="E14" s="13">
        <v>73933</v>
      </c>
      <c r="F14" s="14">
        <v>55768</v>
      </c>
      <c r="G14" s="14">
        <v>59628</v>
      </c>
      <c r="H14" s="14">
        <v>31809</v>
      </c>
      <c r="I14" s="14">
        <v>5838</v>
      </c>
      <c r="J14" s="14">
        <v>13668</v>
      </c>
      <c r="K14" s="14">
        <v>82976</v>
      </c>
      <c r="L14" s="14">
        <v>11317</v>
      </c>
      <c r="M14" s="14">
        <v>8331</v>
      </c>
      <c r="N14" s="14">
        <v>51140</v>
      </c>
      <c r="O14" s="14">
        <v>35608</v>
      </c>
      <c r="P14" s="14">
        <v>6118</v>
      </c>
      <c r="Q14" s="14">
        <v>8346</v>
      </c>
      <c r="R14" s="14">
        <v>816394</v>
      </c>
      <c r="T14" s="2" t="s">
        <v>56</v>
      </c>
      <c r="U14" s="1"/>
      <c r="V14" s="40">
        <v>5.924580586923983</v>
      </c>
      <c r="W14" s="40">
        <v>3.419132110744246</v>
      </c>
      <c r="X14" s="40">
        <v>2.6323659997422215</v>
      </c>
      <c r="Y14" s="40">
        <v>4.527442873182403</v>
      </c>
      <c r="Z14" s="40">
        <v>2.1135889220547623</v>
      </c>
      <c r="AA14" s="40">
        <v>1.2807251846158367</v>
      </c>
      <c r="AB14" s="40">
        <v>1.038012449748498</v>
      </c>
      <c r="AC14" s="40">
        <v>1.4310243739006616</v>
      </c>
      <c r="AD14" s="40">
        <v>2.662831935370101</v>
      </c>
      <c r="AE14" s="40">
        <v>1.4573583914327881</v>
      </c>
      <c r="AF14" s="40">
        <v>4.08921568146232</v>
      </c>
      <c r="AG14" s="40">
        <v>1.6976384435105332</v>
      </c>
      <c r="AH14" s="40">
        <v>1.6213629411472756</v>
      </c>
      <c r="AI14" s="40">
        <v>1.7095450061893465</v>
      </c>
      <c r="AJ14" s="40">
        <v>0.7634076556634494</v>
      </c>
      <c r="AK14" s="40">
        <v>2.6912303123633503</v>
      </c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</row>
    <row r="15" spans="1:218" ht="12">
      <c r="A15" s="1" t="s">
        <v>109</v>
      </c>
      <c r="B15" s="1"/>
      <c r="C15" s="14">
        <v>24925</v>
      </c>
      <c r="D15" s="13">
        <v>96650</v>
      </c>
      <c r="E15" s="13">
        <v>26829</v>
      </c>
      <c r="F15" s="14">
        <v>13930</v>
      </c>
      <c r="G15" s="14" t="s">
        <v>23</v>
      </c>
      <c r="H15" s="14">
        <v>26538</v>
      </c>
      <c r="I15" s="14" t="s">
        <v>23</v>
      </c>
      <c r="J15" s="14" t="s">
        <v>23</v>
      </c>
      <c r="K15" s="14">
        <v>36843</v>
      </c>
      <c r="L15" s="14" t="s">
        <v>23</v>
      </c>
      <c r="M15" s="14" t="s">
        <v>23</v>
      </c>
      <c r="N15" s="14">
        <v>32909</v>
      </c>
      <c r="O15" s="14" t="s">
        <v>23</v>
      </c>
      <c r="P15" s="14">
        <v>3238</v>
      </c>
      <c r="Q15" s="14">
        <v>12254</v>
      </c>
      <c r="R15" s="14">
        <v>274116</v>
      </c>
      <c r="T15" s="1" t="s">
        <v>109</v>
      </c>
      <c r="U15" s="1"/>
      <c r="V15" s="40">
        <v>0.8452011900975313</v>
      </c>
      <c r="W15" s="40">
        <v>1.6757731746946287</v>
      </c>
      <c r="X15" s="40">
        <v>0.9552398442790643</v>
      </c>
      <c r="Y15" s="40">
        <v>1.1308865159846304</v>
      </c>
      <c r="Z15" s="40" t="s">
        <v>23</v>
      </c>
      <c r="AA15" s="40">
        <v>1.068499008121446</v>
      </c>
      <c r="AB15" s="40" t="s">
        <v>23</v>
      </c>
      <c r="AC15" s="40" t="s">
        <v>23</v>
      </c>
      <c r="AD15" s="40">
        <v>1.1823505229806286</v>
      </c>
      <c r="AE15" s="40" t="s">
        <v>23</v>
      </c>
      <c r="AF15" s="40" t="s">
        <v>23</v>
      </c>
      <c r="AG15" s="40">
        <v>1.09244394871897</v>
      </c>
      <c r="AH15" s="40" t="s">
        <v>23</v>
      </c>
      <c r="AI15" s="40">
        <v>0.9047902468194023</v>
      </c>
      <c r="AJ15" s="40">
        <v>1.1208719641145348</v>
      </c>
      <c r="AK15" s="40">
        <v>0.9036191940457575</v>
      </c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</row>
    <row r="16" spans="1:218" ht="12">
      <c r="A16" s="2" t="s">
        <v>110</v>
      </c>
      <c r="B16" s="1"/>
      <c r="C16" s="14">
        <v>29652</v>
      </c>
      <c r="D16" s="14">
        <v>86553</v>
      </c>
      <c r="E16" s="13">
        <v>29789</v>
      </c>
      <c r="F16" s="14">
        <v>11819</v>
      </c>
      <c r="G16" s="14">
        <v>39983</v>
      </c>
      <c r="H16" s="14">
        <v>26668</v>
      </c>
      <c r="I16" s="14">
        <v>7228</v>
      </c>
      <c r="J16" s="14">
        <v>14554</v>
      </c>
      <c r="K16" s="14">
        <v>37568</v>
      </c>
      <c r="L16" s="14">
        <v>9899</v>
      </c>
      <c r="M16" s="14">
        <v>1557</v>
      </c>
      <c r="N16" s="14">
        <v>30552</v>
      </c>
      <c r="O16" s="14">
        <v>28663</v>
      </c>
      <c r="P16" s="14">
        <v>4612</v>
      </c>
      <c r="Q16" s="14">
        <v>13006</v>
      </c>
      <c r="R16" s="14">
        <v>372103</v>
      </c>
      <c r="T16" s="2" t="s">
        <v>110</v>
      </c>
      <c r="U16" s="1"/>
      <c r="V16" s="40">
        <v>1.0054927056678835</v>
      </c>
      <c r="W16" s="40">
        <v>1.5007055932679172</v>
      </c>
      <c r="X16" s="40">
        <v>1.0606299049994055</v>
      </c>
      <c r="Y16" s="40">
        <v>0.9595080927797808</v>
      </c>
      <c r="Z16" s="40">
        <v>1.4172473648372503</v>
      </c>
      <c r="AA16" s="40">
        <v>1.0737331957413039</v>
      </c>
      <c r="AB16" s="40">
        <v>1.285158271117188</v>
      </c>
      <c r="AC16" s="40">
        <v>1.5237875869000752</v>
      </c>
      <c r="AD16" s="40">
        <v>1.2056169271594672</v>
      </c>
      <c r="AE16" s="40">
        <v>1.274753973384569</v>
      </c>
      <c r="AF16" s="40">
        <v>0.7642430459772936</v>
      </c>
      <c r="AG16" s="40">
        <v>1.0142012070030075</v>
      </c>
      <c r="AH16" s="40">
        <v>1.3051315991379566</v>
      </c>
      <c r="AI16" s="40">
        <v>1.28872532993548</v>
      </c>
      <c r="AJ16" s="40">
        <v>1.189657317224877</v>
      </c>
      <c r="AK16" s="40">
        <v>1.2266318382072134</v>
      </c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</row>
    <row r="17" spans="1:218" ht="12">
      <c r="A17" s="1" t="s">
        <v>111</v>
      </c>
      <c r="B17" s="1"/>
      <c r="C17" s="13">
        <v>15558</v>
      </c>
      <c r="D17" s="13">
        <v>9909</v>
      </c>
      <c r="E17" s="13" t="s">
        <v>23</v>
      </c>
      <c r="F17" s="14" t="s">
        <v>23</v>
      </c>
      <c r="G17" s="14">
        <v>2355</v>
      </c>
      <c r="H17" s="14">
        <v>221</v>
      </c>
      <c r="I17" s="14" t="s">
        <v>23</v>
      </c>
      <c r="J17" s="14" t="s">
        <v>23</v>
      </c>
      <c r="K17" s="14" t="s">
        <v>23</v>
      </c>
      <c r="L17" s="14" t="s">
        <v>23</v>
      </c>
      <c r="M17" s="14" t="s">
        <v>23</v>
      </c>
      <c r="N17" s="14" t="s">
        <v>23</v>
      </c>
      <c r="O17" s="14" t="s">
        <v>23</v>
      </c>
      <c r="P17" s="14" t="s">
        <v>23</v>
      </c>
      <c r="Q17" s="14" t="s">
        <v>23</v>
      </c>
      <c r="R17" s="14">
        <v>28043</v>
      </c>
      <c r="T17" s="1" t="s">
        <v>111</v>
      </c>
      <c r="U17" s="1"/>
      <c r="V17" s="40">
        <v>0.5275683095501461</v>
      </c>
      <c r="W17" s="40">
        <v>0.17180792951939033</v>
      </c>
      <c r="X17" s="40" t="s">
        <v>23</v>
      </c>
      <c r="Y17" s="40" t="s">
        <v>23</v>
      </c>
      <c r="Z17" s="40">
        <v>0.08347591586903745</v>
      </c>
      <c r="AA17" s="40">
        <v>0.00889811895375837</v>
      </c>
      <c r="AB17" s="40" t="s">
        <v>23</v>
      </c>
      <c r="AC17" s="40" t="s">
        <v>23</v>
      </c>
      <c r="AD17" s="40" t="s">
        <v>23</v>
      </c>
      <c r="AE17" s="40" t="s">
        <v>23</v>
      </c>
      <c r="AF17" s="40" t="s">
        <v>23</v>
      </c>
      <c r="AG17" s="40" t="s">
        <v>23</v>
      </c>
      <c r="AH17" s="40" t="s">
        <v>23</v>
      </c>
      <c r="AI17" s="40" t="s">
        <v>23</v>
      </c>
      <c r="AJ17" s="40" t="s">
        <v>23</v>
      </c>
      <c r="AK17" s="40">
        <v>0.09244331983038268</v>
      </c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</row>
    <row r="18" spans="1:218" ht="12">
      <c r="A18" s="1" t="s">
        <v>65</v>
      </c>
      <c r="B18" s="1"/>
      <c r="C18" s="14">
        <v>3415</v>
      </c>
      <c r="D18" s="14">
        <v>12949</v>
      </c>
      <c r="E18" s="13">
        <v>13249</v>
      </c>
      <c r="F18" s="14">
        <v>15896</v>
      </c>
      <c r="G18" s="14" t="s">
        <v>23</v>
      </c>
      <c r="H18" s="14" t="s">
        <v>23</v>
      </c>
      <c r="I18" s="14" t="s">
        <v>23</v>
      </c>
      <c r="J18" s="14">
        <v>531</v>
      </c>
      <c r="K18" s="14">
        <v>11971</v>
      </c>
      <c r="L18" s="14">
        <v>1266</v>
      </c>
      <c r="M18" s="14">
        <v>4144</v>
      </c>
      <c r="N18" s="14">
        <v>1662</v>
      </c>
      <c r="O18" s="14">
        <v>2364</v>
      </c>
      <c r="P18" s="14" t="s">
        <v>23</v>
      </c>
      <c r="Q18" s="14" t="s">
        <v>23</v>
      </c>
      <c r="R18" s="14">
        <v>67447</v>
      </c>
      <c r="T18" s="1" t="s">
        <v>65</v>
      </c>
      <c r="U18" s="1"/>
      <c r="V18" s="40">
        <v>0.11580188823201883</v>
      </c>
      <c r="W18" s="40">
        <v>0.22451719440373252</v>
      </c>
      <c r="X18" s="40">
        <v>0.4717273359742563</v>
      </c>
      <c r="Y18" s="40">
        <v>1.2904933279319228</v>
      </c>
      <c r="Z18" s="40" t="s">
        <v>23</v>
      </c>
      <c r="AA18" s="40" t="s">
        <v>23</v>
      </c>
      <c r="AB18" s="40" t="s">
        <v>23</v>
      </c>
      <c r="AC18" s="40">
        <v>0.0555951084680459</v>
      </c>
      <c r="AD18" s="40">
        <v>0.3841684474825911</v>
      </c>
      <c r="AE18" s="40">
        <v>0.16303046068338867</v>
      </c>
      <c r="AF18" s="40">
        <v>2.0340547093962136</v>
      </c>
      <c r="AG18" s="40">
        <v>0.05517158961897743</v>
      </c>
      <c r="AH18" s="40">
        <v>0.10764159719366881</v>
      </c>
      <c r="AI18" s="40" t="s">
        <v>23</v>
      </c>
      <c r="AJ18" s="40" t="s">
        <v>23</v>
      </c>
      <c r="AK18" s="40">
        <v>0.2223380020896416</v>
      </c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</row>
    <row r="19" spans="1:218" ht="12">
      <c r="A19" s="1" t="s">
        <v>39</v>
      </c>
      <c r="B19" s="1"/>
      <c r="C19" s="14">
        <v>2949002</v>
      </c>
      <c r="D19" s="14">
        <v>5767487</v>
      </c>
      <c r="E19" s="14">
        <v>2808614</v>
      </c>
      <c r="F19" s="14">
        <v>1231777</v>
      </c>
      <c r="G19" s="14">
        <v>2821173</v>
      </c>
      <c r="H19" s="14">
        <v>2483671</v>
      </c>
      <c r="I19" s="14">
        <v>562421</v>
      </c>
      <c r="J19" s="14">
        <v>955120</v>
      </c>
      <c r="K19" s="14">
        <v>3116081</v>
      </c>
      <c r="L19" s="14">
        <v>776542</v>
      </c>
      <c r="M19" s="14">
        <v>203731</v>
      </c>
      <c r="N19" s="14">
        <v>3012420</v>
      </c>
      <c r="O19" s="14">
        <v>2196177</v>
      </c>
      <c r="P19" s="14">
        <v>357873</v>
      </c>
      <c r="Q19" s="14">
        <v>1093256</v>
      </c>
      <c r="R19" s="14">
        <v>30335345</v>
      </c>
      <c r="T19" s="1" t="s">
        <v>39</v>
      </c>
      <c r="U19" s="1"/>
      <c r="V19" s="40">
        <v>100</v>
      </c>
      <c r="W19" s="40">
        <v>100</v>
      </c>
      <c r="X19" s="40">
        <v>100</v>
      </c>
      <c r="Y19" s="40">
        <v>100</v>
      </c>
      <c r="Z19" s="40">
        <v>100</v>
      </c>
      <c r="AA19" s="40">
        <v>100</v>
      </c>
      <c r="AB19" s="40">
        <v>100</v>
      </c>
      <c r="AC19" s="40">
        <v>100</v>
      </c>
      <c r="AD19" s="40">
        <v>100</v>
      </c>
      <c r="AE19" s="40">
        <v>100</v>
      </c>
      <c r="AF19" s="40">
        <v>100</v>
      </c>
      <c r="AG19" s="40">
        <v>100</v>
      </c>
      <c r="AH19" s="40">
        <v>100</v>
      </c>
      <c r="AI19" s="40">
        <v>100</v>
      </c>
      <c r="AJ19" s="40">
        <v>100</v>
      </c>
      <c r="AK19" s="40">
        <v>100</v>
      </c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</row>
    <row r="20" spans="1:218" ht="12">
      <c r="A20" s="1"/>
      <c r="B20" s="1"/>
      <c r="C20" s="14"/>
      <c r="D20" s="13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T20" s="69"/>
      <c r="U20" s="69"/>
      <c r="V20" s="79"/>
      <c r="W20" s="79"/>
      <c r="X20" s="79"/>
      <c r="Y20" s="79"/>
      <c r="Z20" s="80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</row>
    <row r="21" spans="1:218" ht="12">
      <c r="A21" s="1" t="s">
        <v>40</v>
      </c>
      <c r="B21" s="1"/>
      <c r="C21" s="14">
        <v>3498679</v>
      </c>
      <c r="D21" s="13">
        <v>6647026</v>
      </c>
      <c r="E21" s="13">
        <v>3255939</v>
      </c>
      <c r="F21" s="14">
        <v>1479151</v>
      </c>
      <c r="G21" s="14">
        <v>3130800</v>
      </c>
      <c r="H21" s="14">
        <v>2815337</v>
      </c>
      <c r="I21" s="14">
        <v>637881</v>
      </c>
      <c r="J21" s="14">
        <v>1111578</v>
      </c>
      <c r="K21" s="14">
        <v>3746378</v>
      </c>
      <c r="L21" s="14">
        <v>1006002</v>
      </c>
      <c r="M21" s="14">
        <v>287018</v>
      </c>
      <c r="N21" s="14">
        <v>3787797</v>
      </c>
      <c r="O21" s="14">
        <v>2717794</v>
      </c>
      <c r="P21" s="14">
        <v>452131</v>
      </c>
      <c r="Q21" s="14">
        <v>1529029</v>
      </c>
      <c r="R21" s="14">
        <v>36102540</v>
      </c>
      <c r="T21" s="26"/>
      <c r="U21" s="26"/>
      <c r="V21" s="27"/>
      <c r="W21" s="27"/>
      <c r="X21" s="27"/>
      <c r="Y21" s="27"/>
      <c r="Z21" s="28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</row>
    <row r="22" spans="1:218" ht="12">
      <c r="A22" s="2" t="s">
        <v>42</v>
      </c>
      <c r="B22" s="1"/>
      <c r="C22" s="14">
        <v>3201158</v>
      </c>
      <c r="D22" s="13">
        <v>6147154</v>
      </c>
      <c r="E22" s="13">
        <v>2993779</v>
      </c>
      <c r="F22" s="14">
        <v>1316993</v>
      </c>
      <c r="G22" s="14">
        <v>2958331</v>
      </c>
      <c r="H22" s="14">
        <v>2619778</v>
      </c>
      <c r="I22" s="14">
        <v>590971</v>
      </c>
      <c r="J22" s="14">
        <v>1017792</v>
      </c>
      <c r="K22" s="14">
        <v>3334497</v>
      </c>
      <c r="L22" s="14">
        <v>827820</v>
      </c>
      <c r="M22" s="14">
        <v>216347</v>
      </c>
      <c r="N22" s="14">
        <v>3217745</v>
      </c>
      <c r="O22" s="14">
        <v>2346725</v>
      </c>
      <c r="P22" s="14">
        <v>382249</v>
      </c>
      <c r="Q22" s="14">
        <v>1178198</v>
      </c>
      <c r="R22" s="14">
        <v>32349537</v>
      </c>
      <c r="T22" s="26"/>
      <c r="U22" s="26"/>
      <c r="V22" s="27"/>
      <c r="W22" s="27"/>
      <c r="X22" s="27"/>
      <c r="Y22" s="27"/>
      <c r="Z22" s="28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</row>
    <row r="23" spans="1:218" ht="12">
      <c r="A23" s="1" t="s">
        <v>44</v>
      </c>
      <c r="B23" s="1"/>
      <c r="C23" s="29">
        <v>91.49619041929824</v>
      </c>
      <c r="D23" s="29">
        <v>92.47976463458997</v>
      </c>
      <c r="E23" s="29">
        <v>91.94825210177463</v>
      </c>
      <c r="F23" s="29">
        <v>89.03708951959604</v>
      </c>
      <c r="G23" s="29">
        <v>94.49121630254248</v>
      </c>
      <c r="H23" s="29">
        <v>93.05379782242765</v>
      </c>
      <c r="I23" s="29">
        <v>92.64596374558892</v>
      </c>
      <c r="J23" s="29">
        <v>91.56280530920907</v>
      </c>
      <c r="K23" s="29">
        <v>89.00588782018258</v>
      </c>
      <c r="L23" s="29">
        <v>82.28810678308791</v>
      </c>
      <c r="M23" s="29">
        <v>75.37750245629195</v>
      </c>
      <c r="N23" s="29">
        <v>84.95030224692611</v>
      </c>
      <c r="O23" s="29">
        <v>86.34668411218804</v>
      </c>
      <c r="P23" s="29">
        <v>84.54386007595144</v>
      </c>
      <c r="Q23" s="29">
        <v>77.05530764949519</v>
      </c>
      <c r="R23" s="29">
        <v>89.60460122750365</v>
      </c>
      <c r="T23" s="26"/>
      <c r="U23" s="26"/>
      <c r="V23" s="27"/>
      <c r="W23" s="27"/>
      <c r="X23" s="27"/>
      <c r="Y23" s="27"/>
      <c r="Z23" s="28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</row>
    <row r="24" spans="1:218" ht="12">
      <c r="A24" s="1" t="s">
        <v>67</v>
      </c>
      <c r="B24" s="1"/>
      <c r="C24" s="41">
        <v>92.12297549824157</v>
      </c>
      <c r="D24" s="41">
        <v>93.82369467236383</v>
      </c>
      <c r="E24" s="41">
        <v>93.8150077210108</v>
      </c>
      <c r="F24" s="41">
        <v>93.52950243471302</v>
      </c>
      <c r="G24" s="41">
        <v>95.36366958261263</v>
      </c>
      <c r="H24" s="41">
        <v>94.80463611802222</v>
      </c>
      <c r="I24" s="41">
        <v>95.16896768200131</v>
      </c>
      <c r="J24" s="41">
        <v>93.84235678802742</v>
      </c>
      <c r="K24" s="41">
        <v>93.44980667249064</v>
      </c>
      <c r="L24" s="41">
        <v>93.80565823488199</v>
      </c>
      <c r="M24" s="41">
        <v>94.1686272515912</v>
      </c>
      <c r="N24" s="41">
        <v>93.61897850824103</v>
      </c>
      <c r="O24" s="41">
        <v>93.58476174242828</v>
      </c>
      <c r="P24" s="41">
        <v>93.62300489994742</v>
      </c>
      <c r="Q24" s="41">
        <v>92.7905156858185</v>
      </c>
      <c r="R24" s="41">
        <v>93.77366050092154</v>
      </c>
      <c r="T24" s="26"/>
      <c r="U24" s="26"/>
      <c r="V24" s="27"/>
      <c r="W24" s="27"/>
      <c r="X24" s="27"/>
      <c r="Y24" s="27"/>
      <c r="Z24" s="28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</row>
    <row r="25" spans="1:218" ht="12">
      <c r="A25" s="1" t="s">
        <v>46</v>
      </c>
      <c r="B25" s="1"/>
      <c r="C25" s="14">
        <v>252156</v>
      </c>
      <c r="D25" s="14">
        <v>379667</v>
      </c>
      <c r="E25" s="14">
        <v>185165</v>
      </c>
      <c r="F25" s="14">
        <v>85216</v>
      </c>
      <c r="G25" s="14">
        <v>137158</v>
      </c>
      <c r="H25" s="14">
        <v>136107</v>
      </c>
      <c r="I25" s="14">
        <v>28550</v>
      </c>
      <c r="J25" s="14">
        <v>62672</v>
      </c>
      <c r="K25" s="14">
        <v>218416</v>
      </c>
      <c r="L25" s="14">
        <v>51278</v>
      </c>
      <c r="M25" s="14">
        <v>12616</v>
      </c>
      <c r="N25" s="14">
        <v>205320</v>
      </c>
      <c r="O25" s="14">
        <v>150548</v>
      </c>
      <c r="P25" s="14">
        <v>24376</v>
      </c>
      <c r="Q25" s="14">
        <v>85142</v>
      </c>
      <c r="R25" s="14">
        <v>2014387</v>
      </c>
      <c r="T25" s="26"/>
      <c r="U25" s="26"/>
      <c r="V25" s="27"/>
      <c r="W25" s="27"/>
      <c r="X25" s="27"/>
      <c r="Y25" s="27"/>
      <c r="Z25" s="28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</row>
    <row r="26" spans="1:218" ht="12">
      <c r="A26" s="1" t="s">
        <v>44</v>
      </c>
      <c r="B26" s="1"/>
      <c r="C26" s="29">
        <v>7.8770245017584255</v>
      </c>
      <c r="D26" s="29">
        <v>6.176305327636171</v>
      </c>
      <c r="E26" s="29">
        <v>6.184992278989197</v>
      </c>
      <c r="F26" s="29">
        <v>6.470497565286984</v>
      </c>
      <c r="G26" s="29">
        <v>4.636330417387372</v>
      </c>
      <c r="H26" s="29">
        <v>5.195363881977786</v>
      </c>
      <c r="I26" s="29">
        <v>4.831032317998683</v>
      </c>
      <c r="J26" s="29">
        <v>6.157643211972584</v>
      </c>
      <c r="K26" s="29">
        <v>6.5501933275093664</v>
      </c>
      <c r="L26" s="29">
        <v>6.194341765118021</v>
      </c>
      <c r="M26" s="29">
        <v>5.831372748408806</v>
      </c>
      <c r="N26" s="29">
        <v>6.380866103435791</v>
      </c>
      <c r="O26" s="29">
        <v>6.415238257571722</v>
      </c>
      <c r="P26" s="29">
        <v>6.376995100052583</v>
      </c>
      <c r="Q26" s="29">
        <v>7.226459389678136</v>
      </c>
      <c r="R26" s="29">
        <v>6.226942289776821</v>
      </c>
      <c r="T26" s="30"/>
      <c r="U26" s="26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</row>
    <row r="27" spans="1:218" ht="12">
      <c r="A27" s="1" t="s">
        <v>68</v>
      </c>
      <c r="B27" s="1"/>
      <c r="C27" s="14">
        <v>155743</v>
      </c>
      <c r="D27" s="13">
        <v>233742</v>
      </c>
      <c r="E27" s="13">
        <v>111157</v>
      </c>
      <c r="F27" s="14">
        <v>44913</v>
      </c>
      <c r="G27" s="14">
        <v>82739</v>
      </c>
      <c r="H27" s="14">
        <v>79295</v>
      </c>
      <c r="I27" s="14">
        <v>14709</v>
      </c>
      <c r="J27" s="14">
        <v>36180</v>
      </c>
      <c r="K27" s="14">
        <v>78152</v>
      </c>
      <c r="L27" s="14">
        <v>28088</v>
      </c>
      <c r="M27" s="14">
        <v>6083</v>
      </c>
      <c r="N27" s="14">
        <v>115376</v>
      </c>
      <c r="O27" s="14">
        <v>80046</v>
      </c>
      <c r="P27" s="14">
        <v>10957</v>
      </c>
      <c r="Q27" s="14">
        <v>47495</v>
      </c>
      <c r="R27" s="14">
        <v>1124675</v>
      </c>
      <c r="T27" s="26"/>
      <c r="U27" s="31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</row>
    <row r="28" spans="1:218" ht="12">
      <c r="A28" s="4" t="s">
        <v>44</v>
      </c>
      <c r="B28" s="4"/>
      <c r="C28" s="42">
        <v>4.865208152799705</v>
      </c>
      <c r="D28" s="42">
        <v>3.802442561224267</v>
      </c>
      <c r="E28" s="42">
        <v>3.7129327181465297</v>
      </c>
      <c r="F28" s="42">
        <v>3.4102686954296644</v>
      </c>
      <c r="G28" s="42">
        <v>2.7968134735430215</v>
      </c>
      <c r="H28" s="42">
        <v>3.0267831854454843</v>
      </c>
      <c r="I28" s="42">
        <v>2.4889546187545584</v>
      </c>
      <c r="J28" s="42">
        <v>3.554753820033956</v>
      </c>
      <c r="K28" s="42">
        <v>2.3437417997377117</v>
      </c>
      <c r="L28" s="42">
        <v>3.3930081418665896</v>
      </c>
      <c r="M28" s="42">
        <v>2.8116867809583677</v>
      </c>
      <c r="N28" s="42">
        <v>3.5856166352523275</v>
      </c>
      <c r="O28" s="42">
        <v>3.4109663467172333</v>
      </c>
      <c r="P28" s="42">
        <v>2.866456158158687</v>
      </c>
      <c r="Q28" s="42">
        <v>4.031156053566548</v>
      </c>
      <c r="R28" s="42">
        <v>3.476633993246951</v>
      </c>
      <c r="T28" s="26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</row>
    <row r="29" spans="1:218" ht="12">
      <c r="A29" s="3"/>
      <c r="B29" s="3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T29" s="26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</row>
    <row r="30" spans="1:218" ht="12">
      <c r="A30" s="91" t="s">
        <v>208</v>
      </c>
      <c r="B30" s="26" t="s">
        <v>95</v>
      </c>
      <c r="C30" s="15"/>
      <c r="D30" s="15"/>
      <c r="E30" s="15"/>
      <c r="F30" s="15"/>
      <c r="G30" s="15"/>
      <c r="H30" s="15"/>
      <c r="I30" s="15"/>
      <c r="J30" s="15"/>
      <c r="K30" s="15"/>
      <c r="L30" s="14"/>
      <c r="M30" s="8"/>
      <c r="N30" s="14"/>
      <c r="O30" s="14"/>
      <c r="P30" s="14"/>
      <c r="Q30" s="14"/>
      <c r="R30" s="14"/>
      <c r="T30" s="26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</row>
    <row r="31" spans="1:218" ht="12">
      <c r="A31" s="26"/>
      <c r="B31" s="15"/>
      <c r="C31" s="15"/>
      <c r="D31" s="49" t="s">
        <v>1</v>
      </c>
      <c r="E31" s="27" t="s">
        <v>112</v>
      </c>
      <c r="F31" s="15"/>
      <c r="G31" s="14">
        <v>2362</v>
      </c>
      <c r="H31" s="15"/>
      <c r="I31" s="49" t="s">
        <v>8</v>
      </c>
      <c r="J31" s="26" t="s">
        <v>113</v>
      </c>
      <c r="K31" s="15"/>
      <c r="L31" s="58">
        <v>531</v>
      </c>
      <c r="M31" s="8"/>
      <c r="N31" s="14"/>
      <c r="O31" s="14"/>
      <c r="P31" s="14"/>
      <c r="Q31" s="14"/>
      <c r="R31" s="14"/>
      <c r="T31" s="10"/>
      <c r="U31" s="10"/>
      <c r="V31" s="15"/>
      <c r="W31" s="15"/>
      <c r="X31" s="15"/>
      <c r="Y31" s="15"/>
      <c r="Z31" s="2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</row>
    <row r="32" spans="1:218" ht="12">
      <c r="A32" s="26"/>
      <c r="B32" s="15"/>
      <c r="C32" s="15"/>
      <c r="D32" s="49"/>
      <c r="E32" s="27" t="s">
        <v>114</v>
      </c>
      <c r="F32" s="15"/>
      <c r="G32" s="14">
        <v>1053</v>
      </c>
      <c r="H32" s="15"/>
      <c r="I32" s="57" t="s">
        <v>115</v>
      </c>
      <c r="J32" s="26" t="s">
        <v>97</v>
      </c>
      <c r="K32" s="15"/>
      <c r="L32" s="58">
        <v>5781</v>
      </c>
      <c r="M32" s="8"/>
      <c r="N32" s="14"/>
      <c r="O32" s="14"/>
      <c r="P32" s="14"/>
      <c r="Q32" s="14"/>
      <c r="R32" s="14"/>
      <c r="T32" s="26"/>
      <c r="U32" s="26"/>
      <c r="V32" s="14"/>
      <c r="W32" s="14"/>
      <c r="X32" s="14"/>
      <c r="Y32" s="14"/>
      <c r="Z32" s="8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</row>
    <row r="33" spans="1:218" ht="12">
      <c r="A33" s="26"/>
      <c r="B33" s="15"/>
      <c r="C33" s="15"/>
      <c r="D33" s="49" t="s">
        <v>116</v>
      </c>
      <c r="E33" s="27" t="s">
        <v>117</v>
      </c>
      <c r="F33" s="15"/>
      <c r="G33" s="14">
        <v>3908</v>
      </c>
      <c r="H33" s="15"/>
      <c r="I33" s="57"/>
      <c r="J33" s="44" t="s">
        <v>118</v>
      </c>
      <c r="K33" s="15"/>
      <c r="L33" s="58">
        <v>3913</v>
      </c>
      <c r="M33" s="8"/>
      <c r="N33" s="14"/>
      <c r="O33" s="14"/>
      <c r="P33" s="14"/>
      <c r="Q33" s="14"/>
      <c r="R33" s="14"/>
      <c r="T33" s="26"/>
      <c r="U33" s="26"/>
      <c r="V33" s="36"/>
      <c r="W33" s="37"/>
      <c r="X33" s="36"/>
      <c r="Y33" s="37"/>
      <c r="Z33" s="38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</row>
    <row r="34" spans="1:218" ht="12">
      <c r="A34" s="26"/>
      <c r="B34" s="15"/>
      <c r="C34" s="15"/>
      <c r="D34" s="49"/>
      <c r="E34" s="27" t="s">
        <v>119</v>
      </c>
      <c r="F34" s="15"/>
      <c r="G34" s="14">
        <v>2736</v>
      </c>
      <c r="H34" s="15"/>
      <c r="I34" s="57"/>
      <c r="J34" s="26" t="s">
        <v>120</v>
      </c>
      <c r="K34" s="15"/>
      <c r="L34" s="58">
        <v>2277</v>
      </c>
      <c r="M34" s="8"/>
      <c r="N34" s="14"/>
      <c r="O34" s="14"/>
      <c r="P34" s="14"/>
      <c r="Q34" s="14"/>
      <c r="R34" s="14"/>
      <c r="T34" s="26"/>
      <c r="U34" s="26"/>
      <c r="V34" s="36"/>
      <c r="W34" s="37"/>
      <c r="X34" s="36"/>
      <c r="Y34" s="37"/>
      <c r="Z34" s="38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</row>
    <row r="35" spans="1:218" ht="12">
      <c r="A35" s="26"/>
      <c r="B35" s="15"/>
      <c r="C35" s="15"/>
      <c r="D35" s="49"/>
      <c r="E35" s="27" t="s">
        <v>112</v>
      </c>
      <c r="F35" s="15"/>
      <c r="G35" s="14">
        <v>2716</v>
      </c>
      <c r="H35" s="15"/>
      <c r="I35" s="57" t="s">
        <v>10</v>
      </c>
      <c r="J35" s="44" t="s">
        <v>121</v>
      </c>
      <c r="K35" s="15"/>
      <c r="L35" s="58">
        <v>1266</v>
      </c>
      <c r="M35" s="8"/>
      <c r="N35" s="14"/>
      <c r="O35" s="14"/>
      <c r="P35" s="14"/>
      <c r="Q35" s="14"/>
      <c r="R35" s="14"/>
      <c r="T35" s="26"/>
      <c r="U35" s="26"/>
      <c r="V35" s="36"/>
      <c r="W35" s="37"/>
      <c r="X35" s="36"/>
      <c r="Y35" s="37"/>
      <c r="Z35" s="38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</row>
    <row r="36" spans="1:218" ht="12">
      <c r="A36" s="26"/>
      <c r="B36" s="15"/>
      <c r="C36" s="15"/>
      <c r="D36" s="49"/>
      <c r="E36" s="27" t="s">
        <v>113</v>
      </c>
      <c r="F36" s="15"/>
      <c r="G36" s="14">
        <v>2510</v>
      </c>
      <c r="H36" s="15"/>
      <c r="I36" s="57" t="s">
        <v>122</v>
      </c>
      <c r="J36" s="44" t="s">
        <v>123</v>
      </c>
      <c r="K36" s="15"/>
      <c r="L36" s="58">
        <v>2590</v>
      </c>
      <c r="M36" s="8"/>
      <c r="N36" s="14"/>
      <c r="O36" s="14"/>
      <c r="P36" s="14"/>
      <c r="Q36" s="14"/>
      <c r="R36" s="14"/>
      <c r="T36" s="26"/>
      <c r="U36" s="26"/>
      <c r="V36" s="36"/>
      <c r="W36" s="37"/>
      <c r="X36" s="36"/>
      <c r="Y36" s="37"/>
      <c r="Z36" s="38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</row>
    <row r="37" spans="1:218" ht="12">
      <c r="A37" s="26"/>
      <c r="B37" s="15"/>
      <c r="C37" s="15"/>
      <c r="D37" s="49"/>
      <c r="E37" s="27" t="s">
        <v>120</v>
      </c>
      <c r="F37" s="15"/>
      <c r="G37" s="14">
        <v>1079</v>
      </c>
      <c r="H37" s="15"/>
      <c r="I37" s="57"/>
      <c r="J37" s="44" t="s">
        <v>124</v>
      </c>
      <c r="K37" s="15"/>
      <c r="L37" s="58">
        <v>1554</v>
      </c>
      <c r="M37" s="8"/>
      <c r="N37" s="14"/>
      <c r="O37" s="14"/>
      <c r="P37" s="14"/>
      <c r="Q37" s="14"/>
      <c r="R37" s="14"/>
      <c r="T37" s="26"/>
      <c r="U37" s="26"/>
      <c r="V37" s="36"/>
      <c r="W37" s="37"/>
      <c r="X37" s="36"/>
      <c r="Y37" s="37"/>
      <c r="Z37" s="38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</row>
    <row r="38" spans="1:218" ht="12">
      <c r="A38" s="26"/>
      <c r="B38" s="15"/>
      <c r="C38" s="15"/>
      <c r="D38" s="49" t="s">
        <v>3</v>
      </c>
      <c r="E38" s="27" t="s">
        <v>93</v>
      </c>
      <c r="F38" s="15"/>
      <c r="G38" s="14">
        <v>13249</v>
      </c>
      <c r="H38" s="14"/>
      <c r="I38" s="57" t="s">
        <v>12</v>
      </c>
      <c r="J38" s="44" t="s">
        <v>114</v>
      </c>
      <c r="K38" s="15"/>
      <c r="L38" s="58">
        <v>1662</v>
      </c>
      <c r="M38" s="8"/>
      <c r="N38" s="14"/>
      <c r="O38" s="14"/>
      <c r="P38" s="14"/>
      <c r="Q38" s="14"/>
      <c r="R38" s="14"/>
      <c r="T38" s="26"/>
      <c r="U38" s="26"/>
      <c r="V38" s="36"/>
      <c r="W38" s="37"/>
      <c r="X38" s="36"/>
      <c r="Y38" s="37"/>
      <c r="Z38" s="38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</row>
    <row r="39" spans="1:218" ht="12">
      <c r="A39" s="26"/>
      <c r="B39" s="15"/>
      <c r="C39" s="15"/>
      <c r="D39" s="49" t="s">
        <v>4</v>
      </c>
      <c r="E39" s="27" t="s">
        <v>125</v>
      </c>
      <c r="F39" s="15"/>
      <c r="G39" s="14">
        <v>10807</v>
      </c>
      <c r="H39" s="14"/>
      <c r="I39" s="57" t="s">
        <v>13</v>
      </c>
      <c r="J39" s="44" t="s">
        <v>126</v>
      </c>
      <c r="K39" s="15"/>
      <c r="L39" s="58">
        <v>1823</v>
      </c>
      <c r="M39" s="8"/>
      <c r="N39" s="14"/>
      <c r="O39" s="14"/>
      <c r="P39" s="14"/>
      <c r="Q39" s="14"/>
      <c r="R39" s="14"/>
      <c r="T39" s="26"/>
      <c r="U39" s="26"/>
      <c r="V39" s="36"/>
      <c r="W39" s="37"/>
      <c r="X39" s="36"/>
      <c r="Y39" s="37"/>
      <c r="Z39" s="38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</row>
    <row r="40" spans="1:218" ht="12">
      <c r="A40" s="26"/>
      <c r="B40" s="15"/>
      <c r="C40" s="15"/>
      <c r="D40" s="26"/>
      <c r="E40" s="27" t="s">
        <v>127</v>
      </c>
      <c r="F40" s="15"/>
      <c r="G40" s="14">
        <v>4193</v>
      </c>
      <c r="H40" s="14"/>
      <c r="I40" s="14"/>
      <c r="J40" s="26" t="s">
        <v>112</v>
      </c>
      <c r="K40" s="15"/>
      <c r="L40" s="59">
        <v>541</v>
      </c>
      <c r="M40" s="8"/>
      <c r="N40" s="14"/>
      <c r="O40" s="14"/>
      <c r="P40" s="14"/>
      <c r="Q40" s="14"/>
      <c r="R40" s="14"/>
      <c r="T40" s="26"/>
      <c r="U40" s="26"/>
      <c r="V40" s="36"/>
      <c r="W40" s="37"/>
      <c r="X40" s="36"/>
      <c r="Y40" s="37"/>
      <c r="Z40" s="38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</row>
    <row r="41" spans="1:218" ht="12">
      <c r="A41" s="26"/>
      <c r="B41" s="15"/>
      <c r="C41" s="15"/>
      <c r="D41" s="26"/>
      <c r="E41" s="27" t="s">
        <v>128</v>
      </c>
      <c r="F41" s="15"/>
      <c r="G41" s="14">
        <v>896</v>
      </c>
      <c r="H41" s="14"/>
      <c r="I41" s="14"/>
      <c r="J41" s="14"/>
      <c r="K41" s="35"/>
      <c r="L41" s="14"/>
      <c r="M41" s="8"/>
      <c r="N41" s="14"/>
      <c r="O41" s="14"/>
      <c r="P41" s="14"/>
      <c r="Q41" s="14"/>
      <c r="R41" s="14"/>
      <c r="T41" s="26"/>
      <c r="U41" s="26"/>
      <c r="V41" s="36"/>
      <c r="W41" s="37"/>
      <c r="X41" s="36"/>
      <c r="Y41" s="37"/>
      <c r="Z41" s="38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J43"/>
  <sheetViews>
    <sheetView zoomScalePageLayoutView="0" workbookViewId="0" topLeftCell="A1">
      <selection activeCell="A44" sqref="A44:IV209"/>
    </sheetView>
  </sheetViews>
  <sheetFormatPr defaultColWidth="9.33203125" defaultRowHeight="12.75"/>
  <cols>
    <col min="1" max="1" width="15" style="63" customWidth="1"/>
    <col min="2" max="2" width="13.83203125" style="63" customWidth="1"/>
    <col min="3" max="3" width="9.33203125" style="63" customWidth="1"/>
    <col min="4" max="4" width="9.5" style="63" customWidth="1"/>
    <col min="5" max="17" width="9.33203125" style="63" customWidth="1"/>
    <col min="18" max="18" width="10.5" style="63" customWidth="1"/>
    <col min="19" max="19" width="3.33203125" style="63" customWidth="1"/>
    <col min="20" max="20" width="14.5" style="63" customWidth="1"/>
    <col min="21" max="21" width="12.66015625" style="63" customWidth="1"/>
    <col min="22" max="22" width="11" style="63" customWidth="1"/>
    <col min="23" max="23" width="10.5" style="63" customWidth="1"/>
    <col min="24" max="24" width="10.83203125" style="63" customWidth="1"/>
    <col min="25" max="25" width="10.5" style="63" customWidth="1"/>
    <col min="26" max="35" width="9.33203125" style="63" customWidth="1"/>
    <col min="36" max="36" width="10.83203125" style="63" bestFit="1" customWidth="1"/>
    <col min="37" max="16384" width="9.33203125" style="63" customWidth="1"/>
  </cols>
  <sheetData>
    <row r="1" spans="1:16" ht="18.75">
      <c r="A1" s="95" t="s">
        <v>211</v>
      </c>
      <c r="B1" s="1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2" customHeight="1">
      <c r="A2" s="95"/>
      <c r="B2" s="15"/>
      <c r="C2" s="6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18" ht="12">
      <c r="A3" s="10"/>
      <c r="B3" s="10"/>
      <c r="C3" s="11"/>
      <c r="D3" s="13"/>
      <c r="E3" s="13"/>
      <c r="F3" s="14"/>
      <c r="G3" s="14"/>
      <c r="H3" s="14"/>
      <c r="I3" s="14"/>
      <c r="J3" s="14"/>
      <c r="K3" s="14"/>
      <c r="L3" s="14"/>
      <c r="M3" s="15"/>
      <c r="N3" s="15"/>
      <c r="O3" s="15"/>
      <c r="P3" s="11"/>
      <c r="Q3" s="11"/>
      <c r="R3" s="11"/>
      <c r="T3" s="10"/>
      <c r="U3" s="10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</row>
    <row r="4" spans="1:218" ht="12">
      <c r="A4" s="9" t="s">
        <v>89</v>
      </c>
      <c r="B4" s="15"/>
      <c r="C4" s="6"/>
      <c r="D4" s="7"/>
      <c r="E4" s="7"/>
      <c r="F4" s="8"/>
      <c r="G4" s="8"/>
      <c r="H4" s="8"/>
      <c r="I4" s="8"/>
      <c r="J4" s="8"/>
      <c r="K4" s="8"/>
      <c r="L4" s="8"/>
      <c r="M4" s="15"/>
      <c r="N4" s="15"/>
      <c r="O4" s="15"/>
      <c r="P4" s="8"/>
      <c r="Q4" s="6"/>
      <c r="R4" s="6"/>
      <c r="T4" s="9" t="s">
        <v>90</v>
      </c>
      <c r="U4" s="15"/>
      <c r="V4" s="6"/>
      <c r="W4" s="7"/>
      <c r="X4" s="7"/>
      <c r="Y4" s="8"/>
      <c r="Z4" s="8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</row>
    <row r="5" spans="1:218" ht="12">
      <c r="A5" s="10"/>
      <c r="B5" s="10"/>
      <c r="C5" s="11"/>
      <c r="D5" s="12"/>
      <c r="E5" s="13"/>
      <c r="F5" s="14"/>
      <c r="G5" s="14"/>
      <c r="H5" s="14"/>
      <c r="I5" s="14"/>
      <c r="J5" s="14"/>
      <c r="K5" s="14"/>
      <c r="L5" s="14"/>
      <c r="M5" s="14"/>
      <c r="N5" s="14"/>
      <c r="O5" s="14"/>
      <c r="P5" s="11"/>
      <c r="Q5" s="11"/>
      <c r="R5" s="11"/>
      <c r="T5" s="10"/>
      <c r="U5" s="10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</row>
    <row r="6" spans="1:218" ht="12">
      <c r="A6" s="16" t="s">
        <v>51</v>
      </c>
      <c r="B6" s="16"/>
      <c r="C6" s="17" t="s">
        <v>1</v>
      </c>
      <c r="D6" s="18" t="s">
        <v>2</v>
      </c>
      <c r="E6" s="18" t="s">
        <v>3</v>
      </c>
      <c r="F6" s="17" t="s">
        <v>4</v>
      </c>
      <c r="G6" s="17" t="s">
        <v>5</v>
      </c>
      <c r="H6" s="17" t="s">
        <v>6</v>
      </c>
      <c r="I6" s="19" t="s">
        <v>7</v>
      </c>
      <c r="J6" s="19" t="s">
        <v>8</v>
      </c>
      <c r="K6" s="17" t="s">
        <v>9</v>
      </c>
      <c r="L6" s="17" t="s">
        <v>10</v>
      </c>
      <c r="M6" s="17" t="s">
        <v>11</v>
      </c>
      <c r="N6" s="17" t="s">
        <v>12</v>
      </c>
      <c r="O6" s="17" t="s">
        <v>13</v>
      </c>
      <c r="P6" s="17" t="s">
        <v>14</v>
      </c>
      <c r="Q6" s="17" t="s">
        <v>15</v>
      </c>
      <c r="R6" s="17" t="s">
        <v>16</v>
      </c>
      <c r="T6" s="16" t="s">
        <v>0</v>
      </c>
      <c r="U6" s="16"/>
      <c r="V6" s="17" t="s">
        <v>1</v>
      </c>
      <c r="W6" s="18" t="s">
        <v>2</v>
      </c>
      <c r="X6" s="18" t="s">
        <v>3</v>
      </c>
      <c r="Y6" s="17" t="s">
        <v>4</v>
      </c>
      <c r="Z6" s="17" t="s">
        <v>5</v>
      </c>
      <c r="AA6" s="17" t="s">
        <v>6</v>
      </c>
      <c r="AB6" s="19" t="s">
        <v>7</v>
      </c>
      <c r="AC6" s="19" t="s">
        <v>8</v>
      </c>
      <c r="AD6" s="17" t="s">
        <v>9</v>
      </c>
      <c r="AE6" s="17" t="s">
        <v>10</v>
      </c>
      <c r="AF6" s="17" t="s">
        <v>11</v>
      </c>
      <c r="AG6" s="17" t="s">
        <v>12</v>
      </c>
      <c r="AH6" s="17" t="s">
        <v>13</v>
      </c>
      <c r="AI6" s="17" t="s">
        <v>14</v>
      </c>
      <c r="AJ6" s="17" t="s">
        <v>15</v>
      </c>
      <c r="AK6" s="17" t="s">
        <v>16</v>
      </c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</row>
    <row r="7" spans="1:218" ht="12">
      <c r="A7" s="5"/>
      <c r="B7" s="5"/>
      <c r="C7" s="20"/>
      <c r="D7" s="21"/>
      <c r="E7" s="21"/>
      <c r="F7" s="20"/>
      <c r="G7" s="20" t="s">
        <v>17</v>
      </c>
      <c r="H7" s="20"/>
      <c r="I7" s="22"/>
      <c r="J7" s="22"/>
      <c r="K7" s="20"/>
      <c r="L7" s="20"/>
      <c r="M7" s="20"/>
      <c r="N7" s="20"/>
      <c r="O7" s="20"/>
      <c r="P7" s="20"/>
      <c r="Q7" s="20"/>
      <c r="R7" s="20" t="s">
        <v>18</v>
      </c>
      <c r="T7" s="5"/>
      <c r="U7" s="5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64" t="s">
        <v>18</v>
      </c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</row>
    <row r="8" spans="1:218" ht="12">
      <c r="A8" s="1" t="s">
        <v>52</v>
      </c>
      <c r="B8" s="1"/>
      <c r="C8" s="14">
        <v>918557</v>
      </c>
      <c r="D8" s="13">
        <v>2204685</v>
      </c>
      <c r="E8" s="13">
        <v>1383406</v>
      </c>
      <c r="F8" s="14">
        <v>374046</v>
      </c>
      <c r="G8" s="14">
        <v>722286</v>
      </c>
      <c r="H8" s="14">
        <v>679986</v>
      </c>
      <c r="I8" s="14">
        <v>160388</v>
      </c>
      <c r="J8" s="14">
        <v>359314</v>
      </c>
      <c r="K8" s="14">
        <v>1132083</v>
      </c>
      <c r="L8" s="14">
        <v>367300</v>
      </c>
      <c r="M8" s="14">
        <v>122268</v>
      </c>
      <c r="N8" s="14">
        <v>1253462</v>
      </c>
      <c r="O8" s="14">
        <v>912923</v>
      </c>
      <c r="P8" s="14">
        <v>171052</v>
      </c>
      <c r="Q8" s="14">
        <v>462298</v>
      </c>
      <c r="R8" s="14">
        <v>11224054</v>
      </c>
      <c r="T8" s="1" t="s">
        <v>52</v>
      </c>
      <c r="U8" s="1"/>
      <c r="V8" s="40">
        <v>30.450520394781332</v>
      </c>
      <c r="W8" s="40">
        <v>36.02810888155223</v>
      </c>
      <c r="X8" s="40">
        <v>45.906784478304544</v>
      </c>
      <c r="Y8" s="40">
        <v>30.377569492326543</v>
      </c>
      <c r="Z8" s="40">
        <v>24.57005816920094</v>
      </c>
      <c r="AA8" s="40">
        <v>26.5570566676769</v>
      </c>
      <c r="AB8" s="40">
        <v>27.483746705644872</v>
      </c>
      <c r="AC8" s="40">
        <v>36.104158397934114</v>
      </c>
      <c r="AD8" s="40">
        <v>33.55892048986503</v>
      </c>
      <c r="AE8" s="40">
        <v>44.280327141562026</v>
      </c>
      <c r="AF8" s="40">
        <v>56.490743350320415</v>
      </c>
      <c r="AG8" s="40">
        <v>38.967738646163454</v>
      </c>
      <c r="AH8" s="40">
        <v>38.38854587649956</v>
      </c>
      <c r="AI8" s="40">
        <v>44.689216974649845</v>
      </c>
      <c r="AJ8" s="40">
        <v>38.99870003770818</v>
      </c>
      <c r="AK8" s="40">
        <v>35.029191841046384</v>
      </c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</row>
    <row r="9" spans="1:218" ht="12">
      <c r="A9" s="1" t="s">
        <v>53</v>
      </c>
      <c r="B9" s="1"/>
      <c r="C9" s="14">
        <v>871141</v>
      </c>
      <c r="D9" s="13">
        <v>1632676</v>
      </c>
      <c r="E9" s="13">
        <v>615002</v>
      </c>
      <c r="F9" s="14">
        <v>428991</v>
      </c>
      <c r="G9" s="14">
        <v>1382913</v>
      </c>
      <c r="H9" s="14">
        <v>1183428</v>
      </c>
      <c r="I9" s="14">
        <v>258806</v>
      </c>
      <c r="J9" s="14">
        <v>355232</v>
      </c>
      <c r="K9" s="14">
        <v>1008155</v>
      </c>
      <c r="L9" s="14">
        <v>223446</v>
      </c>
      <c r="M9" s="14">
        <v>35097</v>
      </c>
      <c r="N9" s="14">
        <v>730413</v>
      </c>
      <c r="O9" s="14">
        <v>580805</v>
      </c>
      <c r="P9" s="14">
        <v>92747</v>
      </c>
      <c r="Q9" s="14">
        <v>287436</v>
      </c>
      <c r="R9" s="14">
        <v>9686288</v>
      </c>
      <c r="T9" s="1" t="s">
        <v>53</v>
      </c>
      <c r="U9" s="1"/>
      <c r="V9" s="40">
        <v>28.878661626039765</v>
      </c>
      <c r="W9" s="40">
        <v>26.680559216530785</v>
      </c>
      <c r="X9" s="40">
        <v>20.40815513864061</v>
      </c>
      <c r="Y9" s="40">
        <v>34.83984299814102</v>
      </c>
      <c r="Z9" s="40">
        <v>47.04265741402184</v>
      </c>
      <c r="AA9" s="40">
        <v>46.21913459705867</v>
      </c>
      <c r="AB9" s="40">
        <v>44.3484459554401</v>
      </c>
      <c r="AC9" s="40">
        <v>35.69399576975829</v>
      </c>
      <c r="AD9" s="40">
        <v>29.885258842734924</v>
      </c>
      <c r="AE9" s="40">
        <v>26.93782188530756</v>
      </c>
      <c r="AF9" s="40">
        <v>16.215654295205578</v>
      </c>
      <c r="AG9" s="40">
        <v>22.707144602517015</v>
      </c>
      <c r="AH9" s="40">
        <v>24.42293532729521</v>
      </c>
      <c r="AI9" s="40">
        <v>24.231174185322878</v>
      </c>
      <c r="AJ9" s="40">
        <v>24.247628897461574</v>
      </c>
      <c r="AK9" s="40">
        <v>30.229972216778844</v>
      </c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</row>
    <row r="10" spans="1:218" ht="12">
      <c r="A10" s="1" t="s">
        <v>54</v>
      </c>
      <c r="B10" s="1"/>
      <c r="C10" s="14">
        <v>389170</v>
      </c>
      <c r="D10" s="13">
        <v>941395</v>
      </c>
      <c r="E10" s="13">
        <v>372096</v>
      </c>
      <c r="F10" s="14">
        <v>149443</v>
      </c>
      <c r="G10" s="14">
        <v>320809</v>
      </c>
      <c r="H10" s="14">
        <v>306797</v>
      </c>
      <c r="I10" s="14">
        <v>84587</v>
      </c>
      <c r="J10" s="14">
        <v>104587</v>
      </c>
      <c r="K10" s="14">
        <v>395386</v>
      </c>
      <c r="L10" s="14">
        <v>97464</v>
      </c>
      <c r="M10" s="14">
        <v>22173</v>
      </c>
      <c r="N10" s="14">
        <v>458689</v>
      </c>
      <c r="O10" s="14">
        <v>357733</v>
      </c>
      <c r="P10" s="14">
        <v>58744</v>
      </c>
      <c r="Q10" s="14">
        <v>211891</v>
      </c>
      <c r="R10" s="14">
        <v>4270964</v>
      </c>
      <c r="T10" s="1" t="s">
        <v>54</v>
      </c>
      <c r="U10" s="1"/>
      <c r="V10" s="40">
        <v>12.901136262678364</v>
      </c>
      <c r="W10" s="40">
        <v>15.383912695259806</v>
      </c>
      <c r="X10" s="40">
        <v>12.347590567945495</v>
      </c>
      <c r="Y10" s="40">
        <v>12.136782956218637</v>
      </c>
      <c r="Z10" s="40">
        <v>10.9129843181277</v>
      </c>
      <c r="AA10" s="40">
        <v>11.982048622285266</v>
      </c>
      <c r="AB10" s="40">
        <v>14.49464849359293</v>
      </c>
      <c r="AC10" s="40">
        <v>10.508985495596429</v>
      </c>
      <c r="AD10" s="40">
        <v>11.720631205314252</v>
      </c>
      <c r="AE10" s="40">
        <v>11.749898732712227</v>
      </c>
      <c r="AF10" s="40">
        <v>10.244456867754886</v>
      </c>
      <c r="AG10" s="40">
        <v>14.259764613422718</v>
      </c>
      <c r="AH10" s="40">
        <v>15.042725051332717</v>
      </c>
      <c r="AI10" s="40">
        <v>15.347516322281122</v>
      </c>
      <c r="AJ10" s="40">
        <v>17.874776766695994</v>
      </c>
      <c r="AK10" s="40">
        <v>13.32926741997168</v>
      </c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</row>
    <row r="11" spans="1:218" ht="12">
      <c r="A11" s="1" t="s">
        <v>55</v>
      </c>
      <c r="B11" s="1"/>
      <c r="C11" s="14">
        <v>165691</v>
      </c>
      <c r="D11" s="13">
        <v>363918</v>
      </c>
      <c r="E11" s="13">
        <v>135417</v>
      </c>
      <c r="F11" s="14">
        <v>70595</v>
      </c>
      <c r="G11" s="14">
        <v>125346</v>
      </c>
      <c r="H11" s="14">
        <v>118420</v>
      </c>
      <c r="I11" s="14">
        <v>36960</v>
      </c>
      <c r="J11" s="14">
        <v>55280</v>
      </c>
      <c r="K11" s="14">
        <v>327030</v>
      </c>
      <c r="L11" s="14">
        <v>51223</v>
      </c>
      <c r="M11" s="14">
        <v>8866</v>
      </c>
      <c r="N11" s="14">
        <v>289835</v>
      </c>
      <c r="O11" s="14">
        <v>244474</v>
      </c>
      <c r="P11" s="14">
        <v>19432</v>
      </c>
      <c r="Q11" s="14">
        <v>75624</v>
      </c>
      <c r="R11" s="14">
        <v>2088111</v>
      </c>
      <c r="T11" s="1" t="s">
        <v>55</v>
      </c>
      <c r="U11" s="1"/>
      <c r="V11" s="40">
        <v>5.492720837935712</v>
      </c>
      <c r="W11" s="40">
        <v>5.9470070907892625</v>
      </c>
      <c r="X11" s="40">
        <v>4.493662044040987</v>
      </c>
      <c r="Y11" s="40">
        <v>5.7332641394662485</v>
      </c>
      <c r="Z11" s="40">
        <v>4.263904480048985</v>
      </c>
      <c r="AA11" s="40">
        <v>4.624928528802502</v>
      </c>
      <c r="AB11" s="40">
        <v>6.333387025467207</v>
      </c>
      <c r="AC11" s="40">
        <v>5.554578658882754</v>
      </c>
      <c r="AD11" s="40">
        <v>9.69431902766896</v>
      </c>
      <c r="AE11" s="40">
        <v>6.175255097120151</v>
      </c>
      <c r="AF11" s="40">
        <v>4.0963042704872965</v>
      </c>
      <c r="AG11" s="40">
        <v>9.01041637521583</v>
      </c>
      <c r="AH11" s="40">
        <v>10.280167510963524</v>
      </c>
      <c r="AI11" s="40">
        <v>5.076823797742183</v>
      </c>
      <c r="AJ11" s="40">
        <v>6.379516441022119</v>
      </c>
      <c r="AK11" s="40">
        <v>6.516793380038906</v>
      </c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</row>
    <row r="12" spans="1:218" ht="12">
      <c r="A12" s="1" t="s">
        <v>34</v>
      </c>
      <c r="B12" s="1"/>
      <c r="C12" s="14">
        <v>158597</v>
      </c>
      <c r="D12" s="14">
        <v>293359</v>
      </c>
      <c r="E12" s="14">
        <v>98306</v>
      </c>
      <c r="F12" s="14">
        <v>52004</v>
      </c>
      <c r="G12" s="14">
        <v>138030</v>
      </c>
      <c r="H12" s="14">
        <v>84725</v>
      </c>
      <c r="I12" s="14">
        <v>14996</v>
      </c>
      <c r="J12" s="14">
        <v>36639</v>
      </c>
      <c r="K12" s="14">
        <v>133309</v>
      </c>
      <c r="L12" s="14">
        <v>23399</v>
      </c>
      <c r="M12" s="14">
        <v>7436</v>
      </c>
      <c r="N12" s="14">
        <v>117537</v>
      </c>
      <c r="O12" s="14">
        <v>77019</v>
      </c>
      <c r="P12" s="14">
        <v>6505</v>
      </c>
      <c r="Q12" s="14">
        <v>39285</v>
      </c>
      <c r="R12" s="14">
        <v>1281146</v>
      </c>
      <c r="T12" s="1" t="s">
        <v>34</v>
      </c>
      <c r="U12" s="1"/>
      <c r="V12" s="40">
        <v>5.257551989752552</v>
      </c>
      <c r="W12" s="40">
        <v>4.793959224734273</v>
      </c>
      <c r="X12" s="40">
        <v>3.2621749182266133</v>
      </c>
      <c r="Y12" s="40">
        <v>4.223424722838768</v>
      </c>
      <c r="Z12" s="40">
        <v>4.695377079293806</v>
      </c>
      <c r="AA12" s="40">
        <v>3.308960222958892</v>
      </c>
      <c r="AB12" s="40">
        <v>2.569682679488805</v>
      </c>
      <c r="AC12" s="40">
        <v>3.681516054319921</v>
      </c>
      <c r="AD12" s="40">
        <v>3.9517474704446736</v>
      </c>
      <c r="AE12" s="40">
        <v>2.820896745944486</v>
      </c>
      <c r="AF12" s="40">
        <v>3.435610033311926</v>
      </c>
      <c r="AG12" s="40">
        <v>3.6540007573058566</v>
      </c>
      <c r="AH12" s="40">
        <v>3.2386602318729176</v>
      </c>
      <c r="AI12" s="40">
        <v>1.6995028203125202</v>
      </c>
      <c r="AJ12" s="40">
        <v>3.3140180813703846</v>
      </c>
      <c r="AK12" s="40">
        <v>3.9983333125793235</v>
      </c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</row>
    <row r="13" spans="1:218" ht="12">
      <c r="A13" s="1" t="s">
        <v>57</v>
      </c>
      <c r="B13" s="1"/>
      <c r="C13" s="14">
        <v>143055</v>
      </c>
      <c r="D13" s="13">
        <v>170763</v>
      </c>
      <c r="E13" s="13">
        <v>96571</v>
      </c>
      <c r="F13" s="14">
        <v>37037</v>
      </c>
      <c r="G13" s="14">
        <v>78651</v>
      </c>
      <c r="H13" s="14">
        <v>43810</v>
      </c>
      <c r="I13" s="14">
        <v>9840</v>
      </c>
      <c r="J13" s="14">
        <v>32439</v>
      </c>
      <c r="K13" s="14">
        <v>129364</v>
      </c>
      <c r="L13" s="14">
        <v>31678</v>
      </c>
      <c r="M13" s="14">
        <v>10648</v>
      </c>
      <c r="N13" s="14">
        <v>173421</v>
      </c>
      <c r="O13" s="14">
        <v>104858</v>
      </c>
      <c r="P13" s="14">
        <v>23820</v>
      </c>
      <c r="Q13" s="14">
        <v>67228</v>
      </c>
      <c r="R13" s="14">
        <v>1153183</v>
      </c>
      <c r="T13" s="1" t="s">
        <v>57</v>
      </c>
      <c r="U13" s="1"/>
      <c r="V13" s="40">
        <v>4.742328668852824</v>
      </c>
      <c r="W13" s="40">
        <v>2.7905428471371208</v>
      </c>
      <c r="X13" s="40">
        <v>3.204600879173827</v>
      </c>
      <c r="Y13" s="40">
        <v>3.0079028816971665</v>
      </c>
      <c r="Z13" s="40">
        <v>2.6754770894989286</v>
      </c>
      <c r="AA13" s="40">
        <v>1.711012657041358</v>
      </c>
      <c r="AB13" s="40">
        <v>1.6861614808062044</v>
      </c>
      <c r="AC13" s="40">
        <v>3.2594966916696397</v>
      </c>
      <c r="AD13" s="40">
        <v>3.8348037999430247</v>
      </c>
      <c r="AE13" s="40">
        <v>3.8189823119804025</v>
      </c>
      <c r="AF13" s="40">
        <v>4.919630935275066</v>
      </c>
      <c r="AG13" s="40">
        <v>5.39132754224405</v>
      </c>
      <c r="AH13" s="40">
        <v>4.409294259776554</v>
      </c>
      <c r="AI13" s="40">
        <v>6.223237076071366</v>
      </c>
      <c r="AJ13" s="40">
        <v>5.671243669959736</v>
      </c>
      <c r="AK13" s="40">
        <v>3.5989731103247893</v>
      </c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</row>
    <row r="14" spans="1:218" ht="12">
      <c r="A14" s="2" t="s">
        <v>56</v>
      </c>
      <c r="B14" s="1"/>
      <c r="C14" s="14">
        <v>152989</v>
      </c>
      <c r="D14" s="13">
        <v>143641</v>
      </c>
      <c r="E14" s="13">
        <v>57648</v>
      </c>
      <c r="F14" s="14">
        <v>40420</v>
      </c>
      <c r="G14" s="14">
        <v>47092</v>
      </c>
      <c r="H14" s="14">
        <v>28863</v>
      </c>
      <c r="I14" s="14">
        <v>5197</v>
      </c>
      <c r="J14" s="14">
        <v>11772</v>
      </c>
      <c r="K14" s="14">
        <v>67037</v>
      </c>
      <c r="L14" s="14">
        <v>13280</v>
      </c>
      <c r="M14" s="14">
        <v>6524</v>
      </c>
      <c r="N14" s="14">
        <v>73948</v>
      </c>
      <c r="O14" s="14">
        <v>41627</v>
      </c>
      <c r="P14" s="14">
        <v>5109</v>
      </c>
      <c r="Q14" s="14">
        <v>8225</v>
      </c>
      <c r="R14" s="14">
        <v>703372</v>
      </c>
      <c r="T14" s="2" t="s">
        <v>56</v>
      </c>
      <c r="U14" s="1"/>
      <c r="V14" s="40">
        <v>5.071644617238997</v>
      </c>
      <c r="W14" s="40">
        <v>2.347325621508308</v>
      </c>
      <c r="X14" s="40">
        <v>1.9129845552247857</v>
      </c>
      <c r="Y14" s="40">
        <v>3.2826480135593994</v>
      </c>
      <c r="Z14" s="40">
        <v>1.6019321699493148</v>
      </c>
      <c r="AA14" s="40">
        <v>1.1272531002096489</v>
      </c>
      <c r="AB14" s="40">
        <v>0.8905468715192932</v>
      </c>
      <c r="AC14" s="40">
        <v>1.1828599850283608</v>
      </c>
      <c r="AD14" s="40">
        <v>1.9872123800808617</v>
      </c>
      <c r="AE14" s="40">
        <v>1.6009875971683736</v>
      </c>
      <c r="AF14" s="40">
        <v>3.0142441981343473</v>
      </c>
      <c r="AG14" s="40">
        <v>2.2989020308605244</v>
      </c>
      <c r="AH14" s="40">
        <v>1.7504214475931128</v>
      </c>
      <c r="AI14" s="40">
        <v>1.3347824610263899</v>
      </c>
      <c r="AJ14" s="40">
        <v>0.6938474918994887</v>
      </c>
      <c r="AK14" s="40">
        <v>2.1951562887723526</v>
      </c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</row>
    <row r="15" spans="1:218" ht="12">
      <c r="A15" s="1" t="s">
        <v>61</v>
      </c>
      <c r="B15" s="1"/>
      <c r="C15" s="14">
        <v>48575</v>
      </c>
      <c r="D15" s="13">
        <v>136781</v>
      </c>
      <c r="E15" s="13">
        <v>51254</v>
      </c>
      <c r="F15" s="14">
        <v>18311</v>
      </c>
      <c r="G15" s="14">
        <v>33190</v>
      </c>
      <c r="H15" s="14">
        <v>37098</v>
      </c>
      <c r="I15" s="14">
        <v>7188</v>
      </c>
      <c r="J15" s="14">
        <v>10136</v>
      </c>
      <c r="K15" s="14">
        <v>43123</v>
      </c>
      <c r="L15" s="14">
        <v>6466</v>
      </c>
      <c r="M15" s="14">
        <v>2278</v>
      </c>
      <c r="N15" s="14">
        <v>36273</v>
      </c>
      <c r="O15" s="14">
        <v>19011</v>
      </c>
      <c r="P15" s="14">
        <v>3932</v>
      </c>
      <c r="Q15" s="14">
        <v>17127</v>
      </c>
      <c r="R15" s="14">
        <v>470743</v>
      </c>
      <c r="T15" s="1" t="s">
        <v>61</v>
      </c>
      <c r="U15" s="1"/>
      <c r="V15" s="40">
        <v>1.6102800677328715</v>
      </c>
      <c r="W15" s="40">
        <v>2.235222156873928</v>
      </c>
      <c r="X15" s="40">
        <v>1.7008067997760752</v>
      </c>
      <c r="Y15" s="40">
        <v>1.4870996481020822</v>
      </c>
      <c r="Z15" s="40">
        <v>1.1290267714392626</v>
      </c>
      <c r="AA15" s="40">
        <v>1.4488734889504746</v>
      </c>
      <c r="AB15" s="40">
        <v>1.2317203987840446</v>
      </c>
      <c r="AC15" s="40">
        <v>1.0184733951960128</v>
      </c>
      <c r="AD15" s="40">
        <v>1.2783173391742917</v>
      </c>
      <c r="AE15" s="40">
        <v>0.7795170032598422</v>
      </c>
      <c r="AF15" s="40">
        <v>1.052490540059786</v>
      </c>
      <c r="AG15" s="40">
        <v>1.1276582647996403</v>
      </c>
      <c r="AH15" s="40">
        <v>0.7994153347633186</v>
      </c>
      <c r="AI15" s="40">
        <v>1.0272782612557771</v>
      </c>
      <c r="AJ15" s="40">
        <v>1.4448055919468137</v>
      </c>
      <c r="AK15" s="40">
        <v>1.4691435781429505</v>
      </c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</row>
    <row r="16" spans="1:218" ht="12">
      <c r="A16" s="2" t="s">
        <v>91</v>
      </c>
      <c r="B16" s="1"/>
      <c r="C16" s="14">
        <v>8545</v>
      </c>
      <c r="D16" s="14">
        <v>32945</v>
      </c>
      <c r="E16" s="13">
        <v>7036</v>
      </c>
      <c r="F16" s="14">
        <v>12602</v>
      </c>
      <c r="G16" s="14">
        <v>2261</v>
      </c>
      <c r="H16" s="14">
        <v>8234</v>
      </c>
      <c r="I16" s="14">
        <v>1183</v>
      </c>
      <c r="J16" s="14" t="s">
        <v>23</v>
      </c>
      <c r="K16" s="14" t="s">
        <v>23</v>
      </c>
      <c r="L16" s="14">
        <v>1140</v>
      </c>
      <c r="M16" s="14" t="s">
        <v>23</v>
      </c>
      <c r="N16" s="14">
        <v>11063</v>
      </c>
      <c r="O16" s="14">
        <v>1540</v>
      </c>
      <c r="P16" s="14" t="s">
        <v>23</v>
      </c>
      <c r="Q16" s="14">
        <v>2886</v>
      </c>
      <c r="R16" s="14">
        <v>89435</v>
      </c>
      <c r="T16" s="2" t="s">
        <v>91</v>
      </c>
      <c r="U16" s="1"/>
      <c r="V16" s="40">
        <v>0.2832700602939246</v>
      </c>
      <c r="W16" s="40">
        <v>0.5383744376646724</v>
      </c>
      <c r="X16" s="40">
        <v>0.23348180909245064</v>
      </c>
      <c r="Y16" s="40">
        <v>1.023452010560998</v>
      </c>
      <c r="Z16" s="40">
        <v>0.0769126101302854</v>
      </c>
      <c r="AA16" s="40">
        <v>0.3215813334416467</v>
      </c>
      <c r="AB16" s="40">
        <v>0.202716365019689</v>
      </c>
      <c r="AC16" s="13" t="s">
        <v>23</v>
      </c>
      <c r="AD16" s="13" t="s">
        <v>23</v>
      </c>
      <c r="AE16" s="40">
        <v>0.13743417626294774</v>
      </c>
      <c r="AF16" s="13" t="s">
        <v>23</v>
      </c>
      <c r="AG16" s="40">
        <v>0.343927532420214</v>
      </c>
      <c r="AH16" s="40">
        <v>0.06475722558179531</v>
      </c>
      <c r="AI16" s="13" t="s">
        <v>23</v>
      </c>
      <c r="AJ16" s="40">
        <v>0.24345822025798472</v>
      </c>
      <c r="AK16" s="40">
        <v>0.27911802387123075</v>
      </c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</row>
    <row r="17" spans="1:218" ht="12">
      <c r="A17" s="1" t="s">
        <v>92</v>
      </c>
      <c r="B17" s="1"/>
      <c r="C17" s="13" t="s">
        <v>23</v>
      </c>
      <c r="D17" s="13">
        <v>15475</v>
      </c>
      <c r="E17" s="13" t="s">
        <v>23</v>
      </c>
      <c r="F17" s="14">
        <v>2518</v>
      </c>
      <c r="G17" s="14">
        <v>4815</v>
      </c>
      <c r="H17" s="14">
        <v>4208</v>
      </c>
      <c r="I17" s="14">
        <v>2326</v>
      </c>
      <c r="J17" s="14">
        <v>2069</v>
      </c>
      <c r="K17" s="14">
        <v>4624</v>
      </c>
      <c r="L17" s="14">
        <v>1442</v>
      </c>
      <c r="M17" s="14">
        <v>336</v>
      </c>
      <c r="N17" s="14">
        <v>6649</v>
      </c>
      <c r="O17" s="14">
        <v>5304</v>
      </c>
      <c r="P17" s="14">
        <v>862</v>
      </c>
      <c r="Q17" s="14" t="s">
        <v>23</v>
      </c>
      <c r="R17" s="14">
        <v>50628</v>
      </c>
      <c r="T17" s="1" t="s">
        <v>92</v>
      </c>
      <c r="U17" s="1"/>
      <c r="V17" s="13" t="s">
        <v>23</v>
      </c>
      <c r="W17" s="40">
        <v>0.2528864599441738</v>
      </c>
      <c r="X17" s="13" t="s">
        <v>23</v>
      </c>
      <c r="Y17" s="40">
        <v>0.20449548981055338</v>
      </c>
      <c r="Z17" s="40">
        <v>0.16379222369629554</v>
      </c>
      <c r="AA17" s="40">
        <v>0.1643446989461318</v>
      </c>
      <c r="AB17" s="40">
        <v>0.39857841507675124</v>
      </c>
      <c r="AC17" s="40">
        <v>0.2078947765055792</v>
      </c>
      <c r="AD17" s="40">
        <v>0.13707161784527805</v>
      </c>
      <c r="AE17" s="40">
        <v>0.17384217734313215</v>
      </c>
      <c r="AF17" s="40">
        <v>0.155240044539108</v>
      </c>
      <c r="AG17" s="40">
        <v>0.20670470605278882</v>
      </c>
      <c r="AH17" s="40">
        <v>0.22303397693885868</v>
      </c>
      <c r="AI17" s="40">
        <v>0.22520698402911493</v>
      </c>
      <c r="AJ17" s="13" t="s">
        <v>23</v>
      </c>
      <c r="AK17" s="40">
        <v>0.15800511335106693</v>
      </c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</row>
    <row r="18" spans="1:218" ht="12">
      <c r="A18" s="1" t="s">
        <v>93</v>
      </c>
      <c r="B18" s="1"/>
      <c r="C18" s="14">
        <v>33978</v>
      </c>
      <c r="D18" s="13">
        <v>28074</v>
      </c>
      <c r="E18" s="13">
        <v>112275</v>
      </c>
      <c r="F18" s="14">
        <v>10751</v>
      </c>
      <c r="G18" s="14" t="s">
        <v>23</v>
      </c>
      <c r="H18" s="14" t="s">
        <v>23</v>
      </c>
      <c r="I18" s="14" t="s">
        <v>23</v>
      </c>
      <c r="J18" s="14" t="s">
        <v>23</v>
      </c>
      <c r="K18" s="14" t="s">
        <v>23</v>
      </c>
      <c r="L18" s="14" t="s">
        <v>23</v>
      </c>
      <c r="M18" s="14" t="s">
        <v>23</v>
      </c>
      <c r="N18" s="14" t="s">
        <v>23</v>
      </c>
      <c r="O18" s="14" t="s">
        <v>23</v>
      </c>
      <c r="P18" s="14" t="s">
        <v>23</v>
      </c>
      <c r="Q18" s="14" t="s">
        <v>23</v>
      </c>
      <c r="R18" s="14">
        <v>185078</v>
      </c>
      <c r="T18" s="1" t="s">
        <v>93</v>
      </c>
      <c r="U18" s="1"/>
      <c r="V18" s="40">
        <v>1.1263838629218221</v>
      </c>
      <c r="W18" s="40">
        <v>0.4587744411290944</v>
      </c>
      <c r="X18" s="40">
        <v>3.725720596340946</v>
      </c>
      <c r="Y18" s="40">
        <v>0.8731258979163063</v>
      </c>
      <c r="Z18" s="13" t="s">
        <v>23</v>
      </c>
      <c r="AA18" s="13" t="s">
        <v>23</v>
      </c>
      <c r="AB18" s="13" t="s">
        <v>23</v>
      </c>
      <c r="AC18" s="13" t="s">
        <v>23</v>
      </c>
      <c r="AD18" s="13" t="s">
        <v>23</v>
      </c>
      <c r="AE18" s="13" t="s">
        <v>23</v>
      </c>
      <c r="AF18" s="13" t="s">
        <v>23</v>
      </c>
      <c r="AG18" s="13" t="s">
        <v>23</v>
      </c>
      <c r="AH18" s="13" t="s">
        <v>23</v>
      </c>
      <c r="AI18" s="13" t="s">
        <v>23</v>
      </c>
      <c r="AJ18" s="13" t="s">
        <v>23</v>
      </c>
      <c r="AK18" s="40">
        <v>0.5776106180135254</v>
      </c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</row>
    <row r="19" spans="1:218" ht="12">
      <c r="A19" s="1" t="s">
        <v>94</v>
      </c>
      <c r="B19" s="2"/>
      <c r="C19" s="14" t="s">
        <v>23</v>
      </c>
      <c r="D19" s="14" t="s">
        <v>23</v>
      </c>
      <c r="E19" s="14" t="s">
        <v>23</v>
      </c>
      <c r="F19" s="14" t="s">
        <v>23</v>
      </c>
      <c r="G19" s="14">
        <v>11564</v>
      </c>
      <c r="H19" s="14">
        <v>11798</v>
      </c>
      <c r="I19" s="14">
        <v>2103</v>
      </c>
      <c r="J19" s="14">
        <v>5433</v>
      </c>
      <c r="K19" s="14">
        <v>30273</v>
      </c>
      <c r="L19" s="14">
        <v>2694</v>
      </c>
      <c r="M19" s="14">
        <v>813</v>
      </c>
      <c r="N19" s="14">
        <v>9671</v>
      </c>
      <c r="O19" s="14">
        <v>6527</v>
      </c>
      <c r="P19" s="14">
        <v>556</v>
      </c>
      <c r="Q19" s="14">
        <v>1489</v>
      </c>
      <c r="R19" s="14">
        <v>82921</v>
      </c>
      <c r="T19" s="1" t="s">
        <v>94</v>
      </c>
      <c r="U19" s="2"/>
      <c r="V19" s="13" t="s">
        <v>23</v>
      </c>
      <c r="W19" s="13" t="s">
        <v>23</v>
      </c>
      <c r="X19" s="13" t="s">
        <v>23</v>
      </c>
      <c r="Y19" s="13" t="s">
        <v>23</v>
      </c>
      <c r="Z19" s="40">
        <v>0.3933734734836888</v>
      </c>
      <c r="AA19" s="40">
        <v>0.4607744197163648</v>
      </c>
      <c r="AB19" s="40">
        <v>0.3603656091601065</v>
      </c>
      <c r="AC19" s="40">
        <v>0.5459121898283286</v>
      </c>
      <c r="AD19" s="40">
        <v>0.8973981589597971</v>
      </c>
      <c r="AE19" s="40">
        <v>0.32477865864243965</v>
      </c>
      <c r="AF19" s="40">
        <v>0.3756254649115917</v>
      </c>
      <c r="AG19" s="40">
        <v>0.300652912052417</v>
      </c>
      <c r="AH19" s="40">
        <v>0.27446130608595976</v>
      </c>
      <c r="AI19" s="40">
        <v>0.14526111730880267</v>
      </c>
      <c r="AJ19" s="40">
        <v>0.12560959458216883</v>
      </c>
      <c r="AK19" s="40">
        <v>0.2587884570629656</v>
      </c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</row>
    <row r="20" spans="1:218" ht="12">
      <c r="A20" s="1" t="s">
        <v>58</v>
      </c>
      <c r="B20" s="1"/>
      <c r="C20" s="14">
        <v>50091</v>
      </c>
      <c r="D20" s="13">
        <v>146835</v>
      </c>
      <c r="E20" s="14">
        <v>77967</v>
      </c>
      <c r="F20" s="14">
        <v>34605</v>
      </c>
      <c r="G20" s="14">
        <v>67109</v>
      </c>
      <c r="H20" s="14">
        <v>41281</v>
      </c>
      <c r="I20" s="14" t="s">
        <v>23</v>
      </c>
      <c r="J20" s="14">
        <v>22314</v>
      </c>
      <c r="K20" s="14">
        <v>78293</v>
      </c>
      <c r="L20" s="14">
        <v>9956</v>
      </c>
      <c r="M20" s="14" t="s">
        <v>23</v>
      </c>
      <c r="N20" s="14" t="s">
        <v>23</v>
      </c>
      <c r="O20" s="14">
        <v>25151</v>
      </c>
      <c r="P20" s="14" t="s">
        <v>23</v>
      </c>
      <c r="Q20" s="14" t="s">
        <v>23</v>
      </c>
      <c r="R20" s="14">
        <v>553602</v>
      </c>
      <c r="T20" s="1" t="s">
        <v>58</v>
      </c>
      <c r="U20" s="1"/>
      <c r="V20" s="40">
        <v>1.6605360550243389</v>
      </c>
      <c r="W20" s="40">
        <v>2.399520733176269</v>
      </c>
      <c r="X20" s="40">
        <v>2.587247897883897</v>
      </c>
      <c r="Y20" s="40">
        <v>2.8103917493622714</v>
      </c>
      <c r="Z20" s="40">
        <v>2.2828519916998333</v>
      </c>
      <c r="AA20" s="40">
        <v>1.6122418054171261</v>
      </c>
      <c r="AB20" s="13" t="s">
        <v>23</v>
      </c>
      <c r="AC20" s="40">
        <v>2.2421285852805677</v>
      </c>
      <c r="AD20" s="40">
        <v>2.320879795839177</v>
      </c>
      <c r="AE20" s="40">
        <v>1.2002584726964103</v>
      </c>
      <c r="AF20" s="13" t="s">
        <v>23</v>
      </c>
      <c r="AG20" s="13" t="s">
        <v>23</v>
      </c>
      <c r="AH20" s="40">
        <v>1.0576032341608663</v>
      </c>
      <c r="AI20" s="13" t="s">
        <v>23</v>
      </c>
      <c r="AJ20" s="13" t="s">
        <v>23</v>
      </c>
      <c r="AK20" s="40">
        <v>1.7277385391755027</v>
      </c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</row>
    <row r="21" spans="1:218" ht="12">
      <c r="A21" s="1" t="s">
        <v>65</v>
      </c>
      <c r="B21" s="1"/>
      <c r="C21" s="14">
        <v>76167</v>
      </c>
      <c r="D21" s="14">
        <v>8800</v>
      </c>
      <c r="E21" s="14">
        <v>6533</v>
      </c>
      <c r="F21" s="14" t="s">
        <v>23</v>
      </c>
      <c r="G21" s="14">
        <v>5634</v>
      </c>
      <c r="H21" s="14">
        <v>11824</v>
      </c>
      <c r="I21" s="14" t="s">
        <v>23</v>
      </c>
      <c r="J21" s="14" t="s">
        <v>23</v>
      </c>
      <c r="K21" s="14">
        <v>24742</v>
      </c>
      <c r="L21" s="14" t="s">
        <v>23</v>
      </c>
      <c r="M21" s="14" t="s">
        <v>23</v>
      </c>
      <c r="N21" s="14">
        <v>55705</v>
      </c>
      <c r="O21" s="14">
        <v>1141</v>
      </c>
      <c r="P21" s="14" t="s">
        <v>23</v>
      </c>
      <c r="Q21" s="14">
        <v>11930</v>
      </c>
      <c r="R21" s="14">
        <v>202476</v>
      </c>
      <c r="T21" s="1" t="s">
        <v>66</v>
      </c>
      <c r="U21" s="1"/>
      <c r="V21" s="40">
        <v>2.524965556747496</v>
      </c>
      <c r="W21" s="40">
        <v>0.14380619370007944</v>
      </c>
      <c r="X21" s="40">
        <v>0.21679031534976978</v>
      </c>
      <c r="Y21" s="13" t="s">
        <v>23</v>
      </c>
      <c r="Z21" s="40">
        <v>0.1916522094091234</v>
      </c>
      <c r="AA21" s="40">
        <v>0.4617898574950243</v>
      </c>
      <c r="AB21" s="13" t="s">
        <v>23</v>
      </c>
      <c r="AC21" s="13" t="s">
        <v>23</v>
      </c>
      <c r="AD21" s="40">
        <v>0.7334398721297295</v>
      </c>
      <c r="AE21" s="13" t="s">
        <v>23</v>
      </c>
      <c r="AF21" s="13" t="s">
        <v>23</v>
      </c>
      <c r="AG21" s="40">
        <v>1.7317620169454955</v>
      </c>
      <c r="AH21" s="40">
        <v>0.047979217135602895</v>
      </c>
      <c r="AI21" s="13" t="s">
        <v>23</v>
      </c>
      <c r="AJ21" s="40">
        <v>1.0063952070955502</v>
      </c>
      <c r="AK21" s="40">
        <v>0.6319081008704793</v>
      </c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</row>
    <row r="22" spans="1:218" ht="12">
      <c r="A22" s="1" t="s">
        <v>39</v>
      </c>
      <c r="B22" s="1"/>
      <c r="C22" s="14">
        <v>3016556</v>
      </c>
      <c r="D22" s="13">
        <v>6119347</v>
      </c>
      <c r="E22" s="13">
        <v>3013511</v>
      </c>
      <c r="F22" s="14">
        <v>1231323</v>
      </c>
      <c r="G22" s="14">
        <v>2939700</v>
      </c>
      <c r="H22" s="14">
        <v>2560472</v>
      </c>
      <c r="I22" s="14">
        <v>583574</v>
      </c>
      <c r="J22" s="14">
        <v>995215</v>
      </c>
      <c r="K22" s="14">
        <v>3373419</v>
      </c>
      <c r="L22" s="14">
        <v>829488</v>
      </c>
      <c r="M22" s="14">
        <v>216439</v>
      </c>
      <c r="N22" s="14">
        <v>3216666</v>
      </c>
      <c r="O22" s="14">
        <v>2378113</v>
      </c>
      <c r="P22" s="14">
        <v>382759</v>
      </c>
      <c r="Q22" s="14">
        <v>1185419</v>
      </c>
      <c r="R22" s="14">
        <v>32042001</v>
      </c>
      <c r="T22" s="1" t="s">
        <v>39</v>
      </c>
      <c r="U22" s="1"/>
      <c r="V22" s="40">
        <v>100</v>
      </c>
      <c r="W22" s="40">
        <v>100</v>
      </c>
      <c r="X22" s="40">
        <v>100</v>
      </c>
      <c r="Y22" s="40">
        <v>100</v>
      </c>
      <c r="Z22" s="40">
        <v>100</v>
      </c>
      <c r="AA22" s="40">
        <v>100</v>
      </c>
      <c r="AB22" s="40">
        <v>100</v>
      </c>
      <c r="AC22" s="40">
        <v>100</v>
      </c>
      <c r="AD22" s="40">
        <v>100</v>
      </c>
      <c r="AE22" s="40">
        <v>100</v>
      </c>
      <c r="AF22" s="40">
        <v>100</v>
      </c>
      <c r="AG22" s="40">
        <v>100</v>
      </c>
      <c r="AH22" s="40">
        <v>100</v>
      </c>
      <c r="AI22" s="40">
        <v>100</v>
      </c>
      <c r="AJ22" s="40">
        <v>100</v>
      </c>
      <c r="AK22" s="40">
        <v>100</v>
      </c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</row>
    <row r="23" spans="1:218" ht="12">
      <c r="A23" s="1"/>
      <c r="B23" s="1"/>
      <c r="C23" s="14"/>
      <c r="D23" s="13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T23" s="89"/>
      <c r="U23" s="89"/>
      <c r="V23" s="79"/>
      <c r="W23" s="79"/>
      <c r="X23" s="79"/>
      <c r="Y23" s="79"/>
      <c r="Z23" s="80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</row>
    <row r="24" spans="1:218" ht="12">
      <c r="A24" s="1" t="s">
        <v>40</v>
      </c>
      <c r="B24" s="1"/>
      <c r="C24" s="14">
        <v>3555596</v>
      </c>
      <c r="D24" s="13">
        <v>6950380</v>
      </c>
      <c r="E24" s="13">
        <v>3441489</v>
      </c>
      <c r="F24" s="14">
        <v>1489003</v>
      </c>
      <c r="G24" s="14">
        <v>3232854</v>
      </c>
      <c r="H24" s="14">
        <v>2898983</v>
      </c>
      <c r="I24" s="14">
        <v>661169</v>
      </c>
      <c r="J24" s="14">
        <v>1155684</v>
      </c>
      <c r="K24" s="14">
        <v>4006395</v>
      </c>
      <c r="L24" s="14">
        <v>1053352</v>
      </c>
      <c r="M24" s="14">
        <v>296641</v>
      </c>
      <c r="N24" s="14">
        <v>4074928</v>
      </c>
      <c r="O24" s="14">
        <v>2934241</v>
      </c>
      <c r="P24" s="14">
        <v>474682</v>
      </c>
      <c r="Q24" s="14">
        <v>1622711</v>
      </c>
      <c r="R24" s="14">
        <v>37848108</v>
      </c>
      <c r="T24" s="26"/>
      <c r="U24" s="26"/>
      <c r="V24" s="27"/>
      <c r="W24" s="27"/>
      <c r="X24" s="27"/>
      <c r="Y24" s="27"/>
      <c r="Z24" s="28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</row>
    <row r="25" spans="1:218" ht="12">
      <c r="A25" s="2" t="s">
        <v>42</v>
      </c>
      <c r="B25" s="1"/>
      <c r="C25" s="14">
        <v>3250314</v>
      </c>
      <c r="D25" s="13">
        <v>6450360</v>
      </c>
      <c r="E25" s="13">
        <v>3178805</v>
      </c>
      <c r="F25" s="14">
        <v>1309850</v>
      </c>
      <c r="G25" s="14">
        <v>3059654</v>
      </c>
      <c r="H25" s="14">
        <v>2691265</v>
      </c>
      <c r="I25" s="14">
        <v>611678</v>
      </c>
      <c r="J25" s="14">
        <v>1054558</v>
      </c>
      <c r="K25" s="14">
        <v>3567044</v>
      </c>
      <c r="L25" s="14">
        <v>878676</v>
      </c>
      <c r="M25" s="14">
        <v>228248</v>
      </c>
      <c r="N25" s="14">
        <v>3436593</v>
      </c>
      <c r="O25" s="14">
        <v>2549837</v>
      </c>
      <c r="P25" s="14">
        <v>408209</v>
      </c>
      <c r="Q25" s="14">
        <v>1277060</v>
      </c>
      <c r="R25" s="14">
        <v>33952151</v>
      </c>
      <c r="T25" s="26"/>
      <c r="U25" s="26"/>
      <c r="V25" s="27"/>
      <c r="W25" s="27"/>
      <c r="X25" s="27"/>
      <c r="Y25" s="27"/>
      <c r="Z25" s="28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</row>
    <row r="26" spans="1:218" ht="12">
      <c r="A26" s="1" t="s">
        <v>44</v>
      </c>
      <c r="B26" s="1"/>
      <c r="C26" s="29">
        <v>91.4140414152789</v>
      </c>
      <c r="D26" s="29">
        <v>92.80586097450787</v>
      </c>
      <c r="E26" s="29">
        <v>92.36714108340895</v>
      </c>
      <c r="F26" s="29">
        <v>87.96825795515522</v>
      </c>
      <c r="G26" s="29">
        <v>94.642504734207</v>
      </c>
      <c r="H26" s="29">
        <v>92.83479758246254</v>
      </c>
      <c r="I26" s="29">
        <v>92.51462182891213</v>
      </c>
      <c r="J26" s="29">
        <v>91.24968416972114</v>
      </c>
      <c r="K26" s="29">
        <v>89.03375728054772</v>
      </c>
      <c r="L26" s="29">
        <v>83.41712931669565</v>
      </c>
      <c r="M26" s="29">
        <v>76.94418505870732</v>
      </c>
      <c r="N26" s="29">
        <v>84.3350606440163</v>
      </c>
      <c r="O26" s="29">
        <v>86.89937193298029</v>
      </c>
      <c r="P26" s="29">
        <v>85.9963091079923</v>
      </c>
      <c r="Q26" s="29">
        <v>78.6991645462439</v>
      </c>
      <c r="R26" s="29">
        <v>89.70633617934085</v>
      </c>
      <c r="T26" s="26"/>
      <c r="U26" s="26"/>
      <c r="V26" s="27"/>
      <c r="W26" s="27"/>
      <c r="X26" s="27"/>
      <c r="Y26" s="27"/>
      <c r="Z26" s="28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</row>
    <row r="27" spans="1:218" ht="12">
      <c r="A27" s="1" t="s">
        <v>67</v>
      </c>
      <c r="B27" s="1"/>
      <c r="C27" s="41">
        <v>92.80814099806972</v>
      </c>
      <c r="D27" s="41">
        <v>94.86830192423369</v>
      </c>
      <c r="E27" s="41">
        <v>94.80012142927924</v>
      </c>
      <c r="F27" s="41">
        <v>94.00488605565522</v>
      </c>
      <c r="G27" s="41">
        <v>96.07949134117779</v>
      </c>
      <c r="H27" s="41">
        <v>95.14009211281683</v>
      </c>
      <c r="I27" s="41">
        <v>95.40542573053142</v>
      </c>
      <c r="J27" s="41">
        <v>94.37271349702908</v>
      </c>
      <c r="K27" s="41">
        <v>94.57183595156101</v>
      </c>
      <c r="L27" s="41">
        <v>94.40203214836869</v>
      </c>
      <c r="M27" s="41">
        <v>94.82624163190914</v>
      </c>
      <c r="N27" s="41">
        <v>93.60043508207112</v>
      </c>
      <c r="O27" s="41">
        <v>93.26529499728807</v>
      </c>
      <c r="P27" s="41">
        <v>93.76544858148644</v>
      </c>
      <c r="Q27" s="41">
        <v>92.8240646484895</v>
      </c>
      <c r="R27" s="41">
        <v>94.37399415430262</v>
      </c>
      <c r="T27" s="26"/>
      <c r="U27" s="26"/>
      <c r="V27" s="27"/>
      <c r="W27" s="27"/>
      <c r="X27" s="27"/>
      <c r="Y27" s="27"/>
      <c r="Z27" s="28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</row>
    <row r="28" spans="1:218" ht="12">
      <c r="A28" s="1" t="s">
        <v>46</v>
      </c>
      <c r="B28" s="1"/>
      <c r="C28" s="14">
        <v>233758</v>
      </c>
      <c r="D28" s="14">
        <v>331013</v>
      </c>
      <c r="E28" s="14">
        <v>165294</v>
      </c>
      <c r="F28" s="14">
        <v>78527</v>
      </c>
      <c r="G28" s="14">
        <v>119954</v>
      </c>
      <c r="H28" s="14">
        <v>130793</v>
      </c>
      <c r="I28" s="14">
        <v>28104</v>
      </c>
      <c r="J28" s="14">
        <v>59343</v>
      </c>
      <c r="K28" s="14">
        <v>193625</v>
      </c>
      <c r="L28" s="14">
        <v>49188</v>
      </c>
      <c r="M28" s="14">
        <v>11809</v>
      </c>
      <c r="N28" s="14">
        <v>219927</v>
      </c>
      <c r="O28" s="14">
        <v>171724</v>
      </c>
      <c r="P28" s="14">
        <v>25450</v>
      </c>
      <c r="Q28" s="14">
        <v>91641</v>
      </c>
      <c r="R28" s="14">
        <v>1910150</v>
      </c>
      <c r="T28" s="26"/>
      <c r="U28" s="26"/>
      <c r="V28" s="27"/>
      <c r="W28" s="27"/>
      <c r="X28" s="27"/>
      <c r="Y28" s="27"/>
      <c r="Z28" s="28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</row>
    <row r="29" spans="1:218" ht="12">
      <c r="A29" s="1" t="s">
        <v>44</v>
      </c>
      <c r="B29" s="1"/>
      <c r="C29" s="29">
        <v>7.191859001930275</v>
      </c>
      <c r="D29" s="29">
        <v>5.131698075766314</v>
      </c>
      <c r="E29" s="29">
        <v>5.199878570720759</v>
      </c>
      <c r="F29" s="29">
        <v>5.995113944344772</v>
      </c>
      <c r="G29" s="29">
        <v>3.920508658822207</v>
      </c>
      <c r="H29" s="29">
        <v>4.859907887183165</v>
      </c>
      <c r="I29" s="29">
        <v>4.594574269468577</v>
      </c>
      <c r="J29" s="29">
        <v>5.627286502970913</v>
      </c>
      <c r="K29" s="29">
        <v>5.428164048438988</v>
      </c>
      <c r="L29" s="29">
        <v>5.597967851631318</v>
      </c>
      <c r="M29" s="29">
        <v>5.173758368090849</v>
      </c>
      <c r="N29" s="29">
        <v>6.39956491792889</v>
      </c>
      <c r="O29" s="29">
        <v>6.734705002711938</v>
      </c>
      <c r="P29" s="29">
        <v>6.234551418513556</v>
      </c>
      <c r="Q29" s="29">
        <v>7.1759353515105015</v>
      </c>
      <c r="R29" s="29">
        <v>5.626005845697376</v>
      </c>
      <c r="T29" s="30"/>
      <c r="U29" s="26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</row>
    <row r="30" spans="1:218" ht="12">
      <c r="A30" s="1" t="s">
        <v>68</v>
      </c>
      <c r="B30" s="1"/>
      <c r="C30" s="14">
        <v>127186</v>
      </c>
      <c r="D30" s="13">
        <v>185726</v>
      </c>
      <c r="E30" s="13">
        <v>90439</v>
      </c>
      <c r="F30" s="14">
        <v>38165</v>
      </c>
      <c r="G30" s="14">
        <v>68864</v>
      </c>
      <c r="H30" s="14">
        <v>72737</v>
      </c>
      <c r="I30" s="14">
        <v>14434</v>
      </c>
      <c r="J30" s="14">
        <v>33868</v>
      </c>
      <c r="K30" s="14">
        <v>80562</v>
      </c>
      <c r="L30" s="14">
        <v>28182</v>
      </c>
      <c r="M30" s="14">
        <v>6148</v>
      </c>
      <c r="N30" s="14">
        <v>124437</v>
      </c>
      <c r="O30" s="14">
        <v>87857</v>
      </c>
      <c r="P30" s="14">
        <v>11100</v>
      </c>
      <c r="Q30" s="14">
        <v>42229</v>
      </c>
      <c r="R30" s="14">
        <v>1011934</v>
      </c>
      <c r="T30" s="26"/>
      <c r="U30" s="31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</row>
    <row r="31" spans="1:218" ht="12">
      <c r="A31" s="3" t="s">
        <v>44</v>
      </c>
      <c r="B31" s="3"/>
      <c r="C31" s="32">
        <v>3.9130373250092143</v>
      </c>
      <c r="D31" s="32">
        <v>2.879312162421942</v>
      </c>
      <c r="E31" s="32">
        <v>2.84506284594368</v>
      </c>
      <c r="F31" s="32">
        <v>2.9136924075275794</v>
      </c>
      <c r="G31" s="32">
        <v>2.2507120086127386</v>
      </c>
      <c r="H31" s="32">
        <v>2.702706719702445</v>
      </c>
      <c r="I31" s="32">
        <v>2.3597382936773923</v>
      </c>
      <c r="J31" s="32">
        <v>3.211582482898048</v>
      </c>
      <c r="K31" s="32">
        <v>2.258508725992727</v>
      </c>
      <c r="L31" s="32">
        <v>3.207325567103233</v>
      </c>
      <c r="M31" s="32">
        <v>2.6935613893659527</v>
      </c>
      <c r="N31" s="32">
        <v>3.6209408562491983</v>
      </c>
      <c r="O31" s="32">
        <v>3.445592796716025</v>
      </c>
      <c r="P31" s="32">
        <v>2.719195314165048</v>
      </c>
      <c r="Q31" s="32">
        <v>3.3067357837533082</v>
      </c>
      <c r="R31" s="32">
        <v>2.9804709574954473</v>
      </c>
      <c r="T31" s="26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</row>
    <row r="32" spans="1:218" ht="12">
      <c r="A32" s="91" t="s">
        <v>208</v>
      </c>
      <c r="B32" s="26" t="s">
        <v>95</v>
      </c>
      <c r="C32" s="15"/>
      <c r="D32" s="15"/>
      <c r="E32" s="15"/>
      <c r="F32" s="15"/>
      <c r="G32" s="15"/>
      <c r="H32" s="15"/>
      <c r="I32" s="15"/>
      <c r="J32" s="15"/>
      <c r="K32" s="15"/>
      <c r="L32" s="14"/>
      <c r="M32" s="8"/>
      <c r="N32" s="14"/>
      <c r="O32" s="14"/>
      <c r="P32" s="14"/>
      <c r="Q32" s="14"/>
      <c r="R32" s="14"/>
      <c r="T32" s="26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</row>
    <row r="33" spans="1:218" ht="12">
      <c r="A33" s="26"/>
      <c r="B33" s="15"/>
      <c r="C33" s="15"/>
      <c r="D33" s="49" t="s">
        <v>1</v>
      </c>
      <c r="E33" s="27" t="s">
        <v>96</v>
      </c>
      <c r="F33" s="15"/>
      <c r="G33" s="14">
        <v>23927</v>
      </c>
      <c r="H33" s="49" t="s">
        <v>9</v>
      </c>
      <c r="I33" s="27" t="s">
        <v>97</v>
      </c>
      <c r="J33" s="15"/>
      <c r="K33" s="14">
        <v>5617</v>
      </c>
      <c r="L33" s="57" t="s">
        <v>12</v>
      </c>
      <c r="M33" s="26" t="s">
        <v>98</v>
      </c>
      <c r="N33" s="15"/>
      <c r="O33" s="14">
        <v>2097</v>
      </c>
      <c r="P33" s="14"/>
      <c r="Q33" s="14"/>
      <c r="R33" s="14"/>
      <c r="T33" s="10"/>
      <c r="U33" s="10"/>
      <c r="V33" s="15"/>
      <c r="W33" s="15"/>
      <c r="X33" s="15"/>
      <c r="Y33" s="15"/>
      <c r="Z33" s="2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</row>
    <row r="34" spans="1:218" ht="12">
      <c r="A34" s="26"/>
      <c r="B34" s="15"/>
      <c r="C34" s="15"/>
      <c r="D34" s="49"/>
      <c r="E34" s="27" t="s">
        <v>99</v>
      </c>
      <c r="F34" s="15"/>
      <c r="G34" s="14">
        <v>52240</v>
      </c>
      <c r="H34" s="26"/>
      <c r="I34" s="27" t="s">
        <v>98</v>
      </c>
      <c r="J34" s="15"/>
      <c r="K34" s="14">
        <v>2763</v>
      </c>
      <c r="L34" s="57"/>
      <c r="M34" s="44" t="s">
        <v>100</v>
      </c>
      <c r="N34" s="15"/>
      <c r="O34" s="14">
        <v>30791</v>
      </c>
      <c r="P34" s="14"/>
      <c r="Q34" s="14"/>
      <c r="R34" s="14"/>
      <c r="T34" s="26"/>
      <c r="U34" s="26"/>
      <c r="V34" s="14"/>
      <c r="W34" s="14"/>
      <c r="X34" s="14"/>
      <c r="Y34" s="14"/>
      <c r="Z34" s="8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</row>
    <row r="35" spans="1:218" ht="12">
      <c r="A35" s="26"/>
      <c r="B35" s="15"/>
      <c r="C35" s="15"/>
      <c r="D35" s="49" t="s">
        <v>2</v>
      </c>
      <c r="E35" s="27" t="s">
        <v>98</v>
      </c>
      <c r="F35" s="15"/>
      <c r="G35" s="14">
        <v>4448</v>
      </c>
      <c r="H35" s="26"/>
      <c r="I35" s="27" t="s">
        <v>85</v>
      </c>
      <c r="J35" s="15"/>
      <c r="K35" s="14">
        <v>7407</v>
      </c>
      <c r="L35" s="57"/>
      <c r="M35" s="26" t="s">
        <v>101</v>
      </c>
      <c r="N35" s="15"/>
      <c r="O35" s="14">
        <v>596</v>
      </c>
      <c r="P35" s="14"/>
      <c r="Q35" s="14"/>
      <c r="R35" s="14"/>
      <c r="T35" s="26"/>
      <c r="U35" s="26"/>
      <c r="V35" s="36"/>
      <c r="W35" s="37"/>
      <c r="X35" s="36"/>
      <c r="Y35" s="37"/>
      <c r="Z35" s="38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</row>
    <row r="36" spans="1:218" ht="12">
      <c r="A36" s="26"/>
      <c r="B36" s="15"/>
      <c r="C36" s="15"/>
      <c r="D36" s="49"/>
      <c r="E36" s="27" t="s">
        <v>101</v>
      </c>
      <c r="F36" s="15"/>
      <c r="G36" s="14">
        <v>4352</v>
      </c>
      <c r="H36" s="26"/>
      <c r="I36" s="27" t="s">
        <v>101</v>
      </c>
      <c r="J36" s="15"/>
      <c r="K36" s="14">
        <v>4755</v>
      </c>
      <c r="L36" s="57"/>
      <c r="M36" s="44" t="s">
        <v>85</v>
      </c>
      <c r="N36" s="15"/>
      <c r="O36" s="14">
        <v>5370</v>
      </c>
      <c r="P36" s="14"/>
      <c r="Q36" s="14"/>
      <c r="R36" s="14"/>
      <c r="T36" s="26"/>
      <c r="U36" s="26"/>
      <c r="V36" s="36"/>
      <c r="W36" s="37"/>
      <c r="X36" s="36"/>
      <c r="Y36" s="37"/>
      <c r="Z36" s="38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</row>
    <row r="37" spans="1:218" ht="12">
      <c r="A37" s="26"/>
      <c r="B37" s="15"/>
      <c r="C37" s="15"/>
      <c r="D37" s="49" t="s">
        <v>3</v>
      </c>
      <c r="E37" s="27" t="s">
        <v>102</v>
      </c>
      <c r="F37" s="15"/>
      <c r="G37" s="14">
        <v>6533</v>
      </c>
      <c r="H37" s="26"/>
      <c r="I37" s="27" t="s">
        <v>103</v>
      </c>
      <c r="J37" s="15"/>
      <c r="K37" s="14">
        <v>4200</v>
      </c>
      <c r="L37" s="57"/>
      <c r="M37" s="44" t="s">
        <v>104</v>
      </c>
      <c r="N37" s="15"/>
      <c r="O37" s="14">
        <v>3766</v>
      </c>
      <c r="P37" s="14"/>
      <c r="Q37" s="14"/>
      <c r="R37" s="14"/>
      <c r="T37" s="26"/>
      <c r="U37" s="26"/>
      <c r="V37" s="36"/>
      <c r="W37" s="37"/>
      <c r="X37" s="36"/>
      <c r="Y37" s="37"/>
      <c r="Z37" s="38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</row>
    <row r="38" spans="1:218" ht="12">
      <c r="A38" s="26"/>
      <c r="B38" s="15"/>
      <c r="C38" s="15"/>
      <c r="D38" s="49" t="s">
        <v>105</v>
      </c>
      <c r="E38" s="27" t="s">
        <v>106</v>
      </c>
      <c r="F38" s="15"/>
      <c r="G38" s="14">
        <v>5634</v>
      </c>
      <c r="H38" s="15"/>
      <c r="I38" s="15"/>
      <c r="J38" s="15"/>
      <c r="K38" s="15"/>
      <c r="L38" s="57"/>
      <c r="M38" s="44" t="s">
        <v>76</v>
      </c>
      <c r="N38" s="15"/>
      <c r="O38" s="14">
        <v>13085</v>
      </c>
      <c r="P38" s="14"/>
      <c r="Q38" s="14"/>
      <c r="R38" s="14"/>
      <c r="T38" s="26"/>
      <c r="U38" s="26"/>
      <c r="V38" s="36"/>
      <c r="W38" s="37"/>
      <c r="X38" s="36"/>
      <c r="Y38" s="37"/>
      <c r="Z38" s="38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</row>
    <row r="39" spans="1:218" ht="12">
      <c r="A39" s="26"/>
      <c r="B39" s="15"/>
      <c r="C39" s="15"/>
      <c r="D39" s="49" t="s">
        <v>6</v>
      </c>
      <c r="E39" s="27" t="s">
        <v>98</v>
      </c>
      <c r="F39" s="15"/>
      <c r="G39" s="14">
        <v>1027</v>
      </c>
      <c r="H39" s="15"/>
      <c r="I39" s="15"/>
      <c r="J39" s="15"/>
      <c r="K39" s="15"/>
      <c r="L39" s="57" t="s">
        <v>13</v>
      </c>
      <c r="M39" s="44" t="s">
        <v>85</v>
      </c>
      <c r="N39" s="15"/>
      <c r="O39" s="14">
        <v>1141</v>
      </c>
      <c r="P39" s="14"/>
      <c r="Q39" s="14"/>
      <c r="R39" s="14"/>
      <c r="T39" s="26"/>
      <c r="U39" s="26"/>
      <c r="V39" s="36"/>
      <c r="W39" s="37"/>
      <c r="X39" s="36"/>
      <c r="Y39" s="37"/>
      <c r="Z39" s="38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</row>
    <row r="40" spans="1:218" ht="12">
      <c r="A40" s="26"/>
      <c r="B40" s="15"/>
      <c r="C40" s="15"/>
      <c r="D40" s="26"/>
      <c r="E40" s="27" t="s">
        <v>85</v>
      </c>
      <c r="F40" s="15"/>
      <c r="G40" s="14">
        <v>10797</v>
      </c>
      <c r="H40" s="14"/>
      <c r="I40" s="15"/>
      <c r="J40" s="15"/>
      <c r="K40" s="15"/>
      <c r="L40" s="57" t="s">
        <v>15</v>
      </c>
      <c r="M40" s="44" t="s">
        <v>85</v>
      </c>
      <c r="N40" s="15"/>
      <c r="O40" s="14">
        <v>11930</v>
      </c>
      <c r="P40" s="14"/>
      <c r="Q40" s="14"/>
      <c r="R40" s="14"/>
      <c r="T40" s="26"/>
      <c r="U40" s="26"/>
      <c r="V40" s="36"/>
      <c r="W40" s="37"/>
      <c r="X40" s="36"/>
      <c r="Y40" s="37"/>
      <c r="Z40" s="38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</row>
    <row r="41" spans="1:218" ht="12">
      <c r="A41" s="26"/>
      <c r="B41" s="15"/>
      <c r="C41" s="15"/>
      <c r="D41" s="15"/>
      <c r="E41" s="15"/>
      <c r="F41" s="15"/>
      <c r="G41" s="34"/>
      <c r="H41" s="14"/>
      <c r="I41" s="14"/>
      <c r="J41" s="14"/>
      <c r="K41" s="35"/>
      <c r="L41" s="14"/>
      <c r="M41" s="8"/>
      <c r="N41" s="14"/>
      <c r="O41" s="14"/>
      <c r="P41" s="14"/>
      <c r="Q41" s="14"/>
      <c r="R41" s="14"/>
      <c r="T41" s="26"/>
      <c r="U41" s="26"/>
      <c r="V41" s="36"/>
      <c r="W41" s="37"/>
      <c r="X41" s="36"/>
      <c r="Y41" s="37"/>
      <c r="Z41" s="38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</row>
    <row r="42" spans="1:218" ht="12">
      <c r="A42" s="26"/>
      <c r="B42" s="15"/>
      <c r="C42" s="15"/>
      <c r="D42" s="15"/>
      <c r="E42" s="15"/>
      <c r="F42" s="15"/>
      <c r="G42" s="34"/>
      <c r="H42" s="14"/>
      <c r="I42" s="14"/>
      <c r="J42" s="14"/>
      <c r="K42" s="35"/>
      <c r="L42" s="14"/>
      <c r="M42" s="8"/>
      <c r="N42" s="14"/>
      <c r="O42" s="14"/>
      <c r="P42" s="14"/>
      <c r="Q42" s="14"/>
      <c r="R42" s="14"/>
      <c r="T42" s="26"/>
      <c r="U42" s="26"/>
      <c r="V42" s="36"/>
      <c r="W42" s="37"/>
      <c r="X42" s="36"/>
      <c r="Y42" s="37"/>
      <c r="Z42" s="38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</row>
    <row r="43" spans="1:218" ht="12">
      <c r="A43" s="26"/>
      <c r="B43" s="15"/>
      <c r="C43" s="15"/>
      <c r="D43" s="15"/>
      <c r="E43" s="15"/>
      <c r="F43" s="15"/>
      <c r="G43" s="34"/>
      <c r="H43" s="14"/>
      <c r="I43" s="14"/>
      <c r="J43" s="14"/>
      <c r="K43" s="35"/>
      <c r="L43" s="14"/>
      <c r="M43" s="8"/>
      <c r="N43" s="14"/>
      <c r="O43" s="14"/>
      <c r="P43" s="14"/>
      <c r="Q43" s="14"/>
      <c r="R43" s="14"/>
      <c r="T43" s="26"/>
      <c r="U43" s="26"/>
      <c r="V43" s="36"/>
      <c r="W43" s="37"/>
      <c r="X43" s="36"/>
      <c r="Y43" s="37"/>
      <c r="Z43" s="38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J45"/>
  <sheetViews>
    <sheetView zoomScalePageLayoutView="0" workbookViewId="0" topLeftCell="A1">
      <selection activeCell="A46" sqref="A46:IV229"/>
    </sheetView>
  </sheetViews>
  <sheetFormatPr defaultColWidth="9.33203125" defaultRowHeight="12.75"/>
  <cols>
    <col min="1" max="1" width="15" style="63" customWidth="1"/>
    <col min="2" max="2" width="13.83203125" style="63" customWidth="1"/>
    <col min="3" max="3" width="9.33203125" style="63" customWidth="1"/>
    <col min="4" max="4" width="9.5" style="63" customWidth="1"/>
    <col min="5" max="17" width="9.33203125" style="63" customWidth="1"/>
    <col min="18" max="18" width="10.5" style="63" customWidth="1"/>
    <col min="19" max="19" width="3.33203125" style="63" customWidth="1"/>
    <col min="20" max="20" width="14.5" style="63" customWidth="1"/>
    <col min="21" max="21" width="12.66015625" style="63" customWidth="1"/>
    <col min="22" max="22" width="11" style="63" customWidth="1"/>
    <col min="23" max="23" width="10.5" style="63" customWidth="1"/>
    <col min="24" max="24" width="10.83203125" style="63" customWidth="1"/>
    <col min="25" max="25" width="10.5" style="63" customWidth="1"/>
    <col min="26" max="35" width="9.33203125" style="63" customWidth="1"/>
    <col min="36" max="36" width="10.83203125" style="63" bestFit="1" customWidth="1"/>
    <col min="37" max="16384" width="9.33203125" style="63" customWidth="1"/>
  </cols>
  <sheetData>
    <row r="1" spans="1:16" ht="18.75">
      <c r="A1" s="95" t="s">
        <v>211</v>
      </c>
      <c r="B1" s="1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2" customHeight="1">
      <c r="A2" s="95"/>
      <c r="B2" s="15"/>
      <c r="C2" s="6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18" ht="12">
      <c r="A3" s="26"/>
      <c r="B3" s="31"/>
      <c r="C3" s="15"/>
      <c r="D3" s="15"/>
      <c r="E3" s="15"/>
      <c r="F3" s="14"/>
      <c r="G3" s="14"/>
      <c r="H3" s="14"/>
      <c r="I3" s="14"/>
      <c r="J3" s="1"/>
      <c r="K3" s="14"/>
      <c r="L3" s="14"/>
      <c r="M3" s="14"/>
      <c r="N3" s="14"/>
      <c r="O3" s="14"/>
      <c r="P3" s="11"/>
      <c r="Q3" s="11"/>
      <c r="R3" s="11"/>
      <c r="T3" s="26"/>
      <c r="U3" s="31"/>
      <c r="V3" s="15"/>
      <c r="W3" s="15"/>
      <c r="X3" s="15"/>
      <c r="Y3" s="14"/>
      <c r="Z3" s="14"/>
      <c r="AA3" s="14"/>
      <c r="AB3" s="14"/>
      <c r="AC3" s="1"/>
      <c r="AD3" s="14"/>
      <c r="AE3" s="14"/>
      <c r="AF3" s="14"/>
      <c r="AG3" s="14"/>
      <c r="AH3" s="14"/>
      <c r="AI3" s="11"/>
      <c r="AJ3" s="11"/>
      <c r="AK3" s="11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</row>
    <row r="4" spans="1:218" ht="12">
      <c r="A4" s="9" t="s">
        <v>49</v>
      </c>
      <c r="B4" s="15"/>
      <c r="C4" s="6"/>
      <c r="D4" s="7"/>
      <c r="E4" s="7"/>
      <c r="F4" s="8"/>
      <c r="G4" s="8"/>
      <c r="H4" s="8"/>
      <c r="I4" s="8"/>
      <c r="J4" s="1"/>
      <c r="K4" s="8"/>
      <c r="L4" s="8"/>
      <c r="M4" s="8"/>
      <c r="N4" s="8"/>
      <c r="O4" s="8"/>
      <c r="P4" s="8"/>
      <c r="Q4" s="6"/>
      <c r="R4" s="6"/>
      <c r="T4" s="9" t="s">
        <v>50</v>
      </c>
      <c r="U4" s="15"/>
      <c r="V4" s="6"/>
      <c r="W4" s="7"/>
      <c r="X4" s="7"/>
      <c r="Y4" s="8"/>
      <c r="Z4" s="8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</row>
    <row r="5" spans="1:218" ht="12">
      <c r="A5" s="10"/>
      <c r="B5" s="10"/>
      <c r="C5" s="11"/>
      <c r="D5" s="12"/>
      <c r="E5" s="13"/>
      <c r="F5" s="14"/>
      <c r="G5" s="14"/>
      <c r="H5" s="14"/>
      <c r="I5" s="14"/>
      <c r="J5" s="4"/>
      <c r="K5" s="14"/>
      <c r="L5" s="14"/>
      <c r="M5" s="14"/>
      <c r="N5" s="14"/>
      <c r="O5" s="14"/>
      <c r="P5" s="11"/>
      <c r="Q5" s="11"/>
      <c r="R5" s="11"/>
      <c r="T5" s="10"/>
      <c r="U5" s="10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</row>
    <row r="6" spans="1:218" ht="12">
      <c r="A6" s="16" t="s">
        <v>51</v>
      </c>
      <c r="B6" s="16"/>
      <c r="C6" s="17" t="s">
        <v>1</v>
      </c>
      <c r="D6" s="18" t="s">
        <v>2</v>
      </c>
      <c r="E6" s="18" t="s">
        <v>3</v>
      </c>
      <c r="F6" s="17" t="s">
        <v>4</v>
      </c>
      <c r="G6" s="17" t="s">
        <v>5</v>
      </c>
      <c r="H6" s="17" t="s">
        <v>6</v>
      </c>
      <c r="I6" s="19" t="s">
        <v>7</v>
      </c>
      <c r="J6" s="19" t="s">
        <v>8</v>
      </c>
      <c r="K6" s="17" t="s">
        <v>9</v>
      </c>
      <c r="L6" s="17" t="s">
        <v>10</v>
      </c>
      <c r="M6" s="17" t="s">
        <v>11</v>
      </c>
      <c r="N6" s="17" t="s">
        <v>12</v>
      </c>
      <c r="O6" s="17" t="s">
        <v>13</v>
      </c>
      <c r="P6" s="17" t="s">
        <v>14</v>
      </c>
      <c r="Q6" s="17" t="s">
        <v>15</v>
      </c>
      <c r="R6" s="17" t="s">
        <v>16</v>
      </c>
      <c r="T6" s="16" t="s">
        <v>0</v>
      </c>
      <c r="U6" s="16"/>
      <c r="V6" s="17" t="s">
        <v>1</v>
      </c>
      <c r="W6" s="18" t="s">
        <v>2</v>
      </c>
      <c r="X6" s="18" t="s">
        <v>3</v>
      </c>
      <c r="Y6" s="17" t="s">
        <v>4</v>
      </c>
      <c r="Z6" s="17" t="s">
        <v>5</v>
      </c>
      <c r="AA6" s="17" t="s">
        <v>6</v>
      </c>
      <c r="AB6" s="19" t="s">
        <v>7</v>
      </c>
      <c r="AC6" s="19" t="s">
        <v>8</v>
      </c>
      <c r="AD6" s="17" t="s">
        <v>9</v>
      </c>
      <c r="AE6" s="17" t="s">
        <v>10</v>
      </c>
      <c r="AF6" s="17" t="s">
        <v>11</v>
      </c>
      <c r="AG6" s="17" t="s">
        <v>12</v>
      </c>
      <c r="AH6" s="17" t="s">
        <v>13</v>
      </c>
      <c r="AI6" s="17" t="s">
        <v>14</v>
      </c>
      <c r="AJ6" s="17" t="s">
        <v>15</v>
      </c>
      <c r="AK6" s="17" t="s">
        <v>16</v>
      </c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</row>
    <row r="7" spans="1:218" ht="12">
      <c r="A7" s="5"/>
      <c r="B7" s="5"/>
      <c r="C7" s="20"/>
      <c r="D7" s="21"/>
      <c r="E7" s="21"/>
      <c r="F7" s="20"/>
      <c r="G7" s="20" t="s">
        <v>17</v>
      </c>
      <c r="H7" s="20"/>
      <c r="I7" s="22"/>
      <c r="J7" s="22"/>
      <c r="K7" s="20"/>
      <c r="L7" s="20"/>
      <c r="M7" s="20"/>
      <c r="N7" s="20"/>
      <c r="O7" s="20"/>
      <c r="P7" s="20"/>
      <c r="Q7" s="20"/>
      <c r="R7" s="20" t="s">
        <v>18</v>
      </c>
      <c r="T7" s="5"/>
      <c r="U7" s="5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64" t="s">
        <v>18</v>
      </c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</row>
    <row r="8" spans="1:218" ht="12">
      <c r="A8" s="1" t="s">
        <v>52</v>
      </c>
      <c r="B8" s="1"/>
      <c r="C8" s="14">
        <v>814359</v>
      </c>
      <c r="D8" s="13">
        <v>1784634</v>
      </c>
      <c r="E8" s="13">
        <v>1294996</v>
      </c>
      <c r="F8" s="14">
        <v>320412</v>
      </c>
      <c r="G8" s="14">
        <v>683979</v>
      </c>
      <c r="H8" s="14">
        <v>642623</v>
      </c>
      <c r="I8" s="14">
        <v>158727</v>
      </c>
      <c r="J8" s="14">
        <v>359360</v>
      </c>
      <c r="K8" s="14">
        <v>1123076</v>
      </c>
      <c r="L8" s="14">
        <v>395036</v>
      </c>
      <c r="M8" s="14">
        <v>130137</v>
      </c>
      <c r="N8" s="14">
        <v>1325686</v>
      </c>
      <c r="O8" s="14">
        <v>978734</v>
      </c>
      <c r="P8" s="14">
        <v>185409</v>
      </c>
      <c r="Q8" s="14">
        <v>451337</v>
      </c>
      <c r="R8" s="14">
        <v>10648505</v>
      </c>
      <c r="T8" s="1" t="s">
        <v>52</v>
      </c>
      <c r="U8" s="1"/>
      <c r="V8" s="40">
        <v>27.94489664260027</v>
      </c>
      <c r="W8" s="40">
        <v>28.563384826258993</v>
      </c>
      <c r="X8" s="40">
        <v>42.38098760115015</v>
      </c>
      <c r="Y8" s="40">
        <v>27.543462712843507</v>
      </c>
      <c r="Z8" s="40">
        <v>23.35837491752601</v>
      </c>
      <c r="AA8" s="40">
        <v>25.93138396242061</v>
      </c>
      <c r="AB8" s="40">
        <v>27.505913545267862</v>
      </c>
      <c r="AC8" s="40">
        <v>36.28564850903304</v>
      </c>
      <c r="AD8" s="40">
        <v>34.445873031841415</v>
      </c>
      <c r="AE8" s="40">
        <v>46.65044874822863</v>
      </c>
      <c r="AF8" s="40">
        <v>58.94179510754611</v>
      </c>
      <c r="AG8" s="40">
        <v>40.83260334697207</v>
      </c>
      <c r="AH8" s="40">
        <v>40.697966461416655</v>
      </c>
      <c r="AI8" s="40">
        <v>47.150388196191024</v>
      </c>
      <c r="AJ8" s="40">
        <v>38.158449843886984</v>
      </c>
      <c r="AK8" s="40">
        <v>33.37005285712356</v>
      </c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</row>
    <row r="9" spans="1:218" ht="12">
      <c r="A9" s="1" t="s">
        <v>53</v>
      </c>
      <c r="B9" s="1"/>
      <c r="C9" s="14">
        <v>663468</v>
      </c>
      <c r="D9" s="13">
        <v>1172059</v>
      </c>
      <c r="E9" s="13">
        <v>475342</v>
      </c>
      <c r="F9" s="14">
        <v>330029</v>
      </c>
      <c r="G9" s="14">
        <v>1231631</v>
      </c>
      <c r="H9" s="14">
        <v>986513</v>
      </c>
      <c r="I9" s="14">
        <v>221330</v>
      </c>
      <c r="J9" s="14">
        <v>296838</v>
      </c>
      <c r="K9" s="14">
        <v>776485</v>
      </c>
      <c r="L9" s="14">
        <v>173665</v>
      </c>
      <c r="M9" s="14">
        <v>31432</v>
      </c>
      <c r="N9" s="14">
        <v>542496</v>
      </c>
      <c r="O9" s="14">
        <v>449969</v>
      </c>
      <c r="P9" s="14">
        <v>75604</v>
      </c>
      <c r="Q9" s="14">
        <v>230012</v>
      </c>
      <c r="R9" s="14">
        <v>7656873</v>
      </c>
      <c r="T9" s="1" t="s">
        <v>53</v>
      </c>
      <c r="U9" s="1"/>
      <c r="V9" s="40">
        <v>22.767040931177423</v>
      </c>
      <c r="W9" s="40">
        <v>18.759012915858538</v>
      </c>
      <c r="X9" s="40">
        <v>15.556390450863104</v>
      </c>
      <c r="Y9" s="40">
        <v>28.37016546089731</v>
      </c>
      <c r="Z9" s="40">
        <v>42.061084708810476</v>
      </c>
      <c r="AA9" s="40">
        <v>39.808172734121634</v>
      </c>
      <c r="AB9" s="40">
        <v>38.354431476523445</v>
      </c>
      <c r="AC9" s="40">
        <v>29.97261612901923</v>
      </c>
      <c r="AD9" s="40">
        <v>23.81557768230234</v>
      </c>
      <c r="AE9" s="40">
        <v>20.50838450637695</v>
      </c>
      <c r="AF9" s="40">
        <v>14.236216478175995</v>
      </c>
      <c r="AG9" s="40">
        <v>16.70948021274944</v>
      </c>
      <c r="AH9" s="40">
        <v>18.710725560445628</v>
      </c>
      <c r="AI9" s="40">
        <v>19.226455831080617</v>
      </c>
      <c r="AJ9" s="40">
        <v>19.44644769981662</v>
      </c>
      <c r="AK9" s="40">
        <v>23.994941705927946</v>
      </c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</row>
    <row r="10" spans="1:218" ht="12">
      <c r="A10" s="1" t="s">
        <v>54</v>
      </c>
      <c r="B10" s="1"/>
      <c r="C10" s="14">
        <v>445768</v>
      </c>
      <c r="D10" s="13">
        <v>892998</v>
      </c>
      <c r="E10" s="13">
        <v>419087</v>
      </c>
      <c r="F10" s="14">
        <v>163512</v>
      </c>
      <c r="G10" s="14">
        <v>362319</v>
      </c>
      <c r="H10" s="14">
        <v>337719</v>
      </c>
      <c r="I10" s="14">
        <v>92802</v>
      </c>
      <c r="J10" s="14">
        <v>125510</v>
      </c>
      <c r="K10" s="14">
        <v>464958</v>
      </c>
      <c r="L10" s="14">
        <v>124102</v>
      </c>
      <c r="M10" s="14">
        <v>26391</v>
      </c>
      <c r="N10" s="14">
        <v>616681</v>
      </c>
      <c r="O10" s="14">
        <v>474404</v>
      </c>
      <c r="P10" s="14">
        <v>70947</v>
      </c>
      <c r="Q10" s="14">
        <v>263807</v>
      </c>
      <c r="R10" s="14">
        <v>4881005</v>
      </c>
      <c r="T10" s="1" t="s">
        <v>54</v>
      </c>
      <c r="U10" s="1"/>
      <c r="V10" s="40">
        <v>15.296620638537348</v>
      </c>
      <c r="W10" s="40">
        <v>14.292591939344218</v>
      </c>
      <c r="X10" s="40">
        <v>13.715348117525625</v>
      </c>
      <c r="Y10" s="40">
        <v>14.055923857728386</v>
      </c>
      <c r="Z10" s="40">
        <v>12.37345450919269</v>
      </c>
      <c r="AA10" s="40">
        <v>13.62777407656546</v>
      </c>
      <c r="AB10" s="40">
        <v>16.081723895921606</v>
      </c>
      <c r="AC10" s="40">
        <v>12.673118166653877</v>
      </c>
      <c r="AD10" s="40">
        <v>14.26073055887484</v>
      </c>
      <c r="AE10" s="40">
        <v>14.655408597071325</v>
      </c>
      <c r="AF10" s="40">
        <v>11.953041138824851</v>
      </c>
      <c r="AG10" s="40">
        <v>18.99446072796581</v>
      </c>
      <c r="AH10" s="40">
        <v>19.726787953787145</v>
      </c>
      <c r="AI10" s="40">
        <v>18.042158640385118</v>
      </c>
      <c r="AJ10" s="40">
        <v>22.303658193248715</v>
      </c>
      <c r="AK10" s="40">
        <v>15.295987074794478</v>
      </c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</row>
    <row r="11" spans="1:218" ht="12">
      <c r="A11" s="1" t="s">
        <v>55</v>
      </c>
      <c r="B11" s="1"/>
      <c r="C11" s="14">
        <v>104851</v>
      </c>
      <c r="D11" s="13">
        <v>158614</v>
      </c>
      <c r="E11" s="13">
        <v>83225</v>
      </c>
      <c r="F11" s="14">
        <v>39276</v>
      </c>
      <c r="G11" s="14">
        <v>88718</v>
      </c>
      <c r="H11" s="14">
        <v>82295</v>
      </c>
      <c r="I11" s="14">
        <v>25664</v>
      </c>
      <c r="J11" s="14">
        <v>38880</v>
      </c>
      <c r="K11" s="14">
        <v>213174</v>
      </c>
      <c r="L11" s="14">
        <v>31776</v>
      </c>
      <c r="M11" s="14">
        <v>7287</v>
      </c>
      <c r="N11" s="14">
        <v>159787</v>
      </c>
      <c r="O11" s="14">
        <v>149707</v>
      </c>
      <c r="P11" s="14">
        <v>13268</v>
      </c>
      <c r="Q11" s="14">
        <v>50605</v>
      </c>
      <c r="R11" s="14">
        <v>1247127</v>
      </c>
      <c r="T11" s="1" t="s">
        <v>55</v>
      </c>
      <c r="U11" s="1"/>
      <c r="V11" s="40">
        <v>3.5979836385098967</v>
      </c>
      <c r="W11" s="40">
        <v>2.5386453025282743</v>
      </c>
      <c r="X11" s="40">
        <v>2.7236823072084553</v>
      </c>
      <c r="Y11" s="40">
        <v>3.376268808626523</v>
      </c>
      <c r="Z11" s="40">
        <v>3.0297835254197465</v>
      </c>
      <c r="AA11" s="40">
        <v>3.320801221225204</v>
      </c>
      <c r="AB11" s="40">
        <v>4.447332622841447</v>
      </c>
      <c r="AC11" s="40">
        <v>3.9258292910485437</v>
      </c>
      <c r="AD11" s="40">
        <v>6.538261469116749</v>
      </c>
      <c r="AE11" s="40">
        <v>3.7524799244213507</v>
      </c>
      <c r="AF11" s="40">
        <v>3.3004361630334844</v>
      </c>
      <c r="AG11" s="40">
        <v>4.9216173294450005</v>
      </c>
      <c r="AH11" s="40">
        <v>6.225154602822936</v>
      </c>
      <c r="AI11" s="40">
        <v>3.374115337373388</v>
      </c>
      <c r="AJ11" s="40">
        <v>4.278418021012905</v>
      </c>
      <c r="AK11" s="40">
        <v>3.9082194082217114</v>
      </c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</row>
    <row r="12" spans="1:218" ht="12">
      <c r="A12" s="1" t="s">
        <v>34</v>
      </c>
      <c r="B12" s="1"/>
      <c r="C12" s="14">
        <v>116344</v>
      </c>
      <c r="D12" s="14">
        <v>160985</v>
      </c>
      <c r="E12" s="14">
        <v>77932</v>
      </c>
      <c r="F12" s="14">
        <v>47728</v>
      </c>
      <c r="G12" s="14">
        <v>140044</v>
      </c>
      <c r="H12" s="14">
        <v>85784</v>
      </c>
      <c r="I12" s="14">
        <v>15910</v>
      </c>
      <c r="J12" s="14">
        <v>36706</v>
      </c>
      <c r="K12" s="14">
        <v>155179</v>
      </c>
      <c r="L12" s="14">
        <v>28875</v>
      </c>
      <c r="M12" s="14">
        <v>6615</v>
      </c>
      <c r="N12" s="14">
        <v>155550</v>
      </c>
      <c r="O12" s="14">
        <v>71554</v>
      </c>
      <c r="P12" s="14">
        <v>7683</v>
      </c>
      <c r="Q12" s="14">
        <v>34160</v>
      </c>
      <c r="R12" s="14">
        <v>1141049</v>
      </c>
      <c r="T12" s="1" t="s">
        <v>34</v>
      </c>
      <c r="U12" s="1"/>
      <c r="V12" s="40">
        <v>3.992368298240316</v>
      </c>
      <c r="W12" s="40">
        <v>2.5765935795548573</v>
      </c>
      <c r="X12" s="40">
        <v>2.550459712410566</v>
      </c>
      <c r="Y12" s="40">
        <v>4.102825076334828</v>
      </c>
      <c r="Z12" s="40">
        <v>4.782603350322178</v>
      </c>
      <c r="AA12" s="40">
        <v>3.4615907644642188</v>
      </c>
      <c r="AB12" s="40">
        <v>2.7570550977792796</v>
      </c>
      <c r="AC12" s="40">
        <v>3.70631404210977</v>
      </c>
      <c r="AD12" s="40">
        <v>4.759496357511084</v>
      </c>
      <c r="AE12" s="40">
        <v>3.409896079357581</v>
      </c>
      <c r="AF12" s="40">
        <v>2.996073173935296</v>
      </c>
      <c r="AG12" s="40">
        <v>4.7911130166732585</v>
      </c>
      <c r="AH12" s="40">
        <v>2.9753766520629785</v>
      </c>
      <c r="AI12" s="40">
        <v>1.9538233446668483</v>
      </c>
      <c r="AJ12" s="40">
        <v>2.8880695503962217</v>
      </c>
      <c r="AK12" s="40">
        <v>3.5757944840677616</v>
      </c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</row>
    <row r="13" spans="1:218" ht="12">
      <c r="A13" s="1" t="s">
        <v>56</v>
      </c>
      <c r="B13" s="1"/>
      <c r="C13" s="14">
        <v>120677</v>
      </c>
      <c r="D13" s="13">
        <v>88308</v>
      </c>
      <c r="E13" s="13">
        <v>48767</v>
      </c>
      <c r="F13" s="14">
        <v>34930</v>
      </c>
      <c r="G13" s="14">
        <v>42916</v>
      </c>
      <c r="H13" s="14">
        <v>25872</v>
      </c>
      <c r="I13" s="14">
        <v>4358</v>
      </c>
      <c r="J13" s="14">
        <v>16736</v>
      </c>
      <c r="K13" s="14">
        <v>58720</v>
      </c>
      <c r="L13" s="14">
        <v>19333</v>
      </c>
      <c r="M13" s="14">
        <v>5642</v>
      </c>
      <c r="N13" s="14">
        <v>81484</v>
      </c>
      <c r="O13" s="14">
        <v>52871</v>
      </c>
      <c r="P13" s="14">
        <v>5889</v>
      </c>
      <c r="Q13" s="14">
        <v>24101</v>
      </c>
      <c r="R13" s="14">
        <v>630604</v>
      </c>
      <c r="T13" s="1" t="s">
        <v>56</v>
      </c>
      <c r="U13" s="1"/>
      <c r="V13" s="40">
        <v>4.141056084772284</v>
      </c>
      <c r="W13" s="40">
        <v>1.4133852583987971</v>
      </c>
      <c r="X13" s="40">
        <v>1.5959845608367047</v>
      </c>
      <c r="Y13" s="40">
        <v>3.002675157483564</v>
      </c>
      <c r="Z13" s="40">
        <v>1.4656122745881766</v>
      </c>
      <c r="AA13" s="40">
        <v>1.0439974384292905</v>
      </c>
      <c r="AB13" s="40">
        <v>0.7552008872484035</v>
      </c>
      <c r="AC13" s="40">
        <v>1.6898837195213074</v>
      </c>
      <c r="AD13" s="40">
        <v>1.8010015924387377</v>
      </c>
      <c r="AE13" s="40">
        <v>2.2830656589513465</v>
      </c>
      <c r="AF13" s="40">
        <v>2.5553809293035434</v>
      </c>
      <c r="AG13" s="40">
        <v>2.5097978338193747</v>
      </c>
      <c r="AH13" s="40">
        <v>2.1984953876963096</v>
      </c>
      <c r="AI13" s="40">
        <v>1.4976006347446398</v>
      </c>
      <c r="AJ13" s="40">
        <v>2.0376277586094655</v>
      </c>
      <c r="AK13" s="40">
        <v>1.9761730695448372</v>
      </c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</row>
    <row r="14" spans="1:218" ht="12">
      <c r="A14" s="1" t="s">
        <v>57</v>
      </c>
      <c r="B14" s="1"/>
      <c r="C14" s="14">
        <v>92559</v>
      </c>
      <c r="D14" s="13">
        <v>103188</v>
      </c>
      <c r="E14" s="13">
        <v>65424</v>
      </c>
      <c r="F14" s="14">
        <v>26503</v>
      </c>
      <c r="G14" s="14">
        <v>55244</v>
      </c>
      <c r="H14" s="14">
        <v>39863</v>
      </c>
      <c r="I14" s="14">
        <v>6843</v>
      </c>
      <c r="J14" s="14">
        <v>24549</v>
      </c>
      <c r="K14" s="14">
        <v>90300</v>
      </c>
      <c r="L14" s="14">
        <v>23817</v>
      </c>
      <c r="M14" s="14">
        <v>7705</v>
      </c>
      <c r="N14" s="14">
        <v>161022</v>
      </c>
      <c r="O14" s="14">
        <v>104055</v>
      </c>
      <c r="P14" s="14">
        <v>23918</v>
      </c>
      <c r="Q14" s="14">
        <v>69045</v>
      </c>
      <c r="R14" s="14">
        <v>894035</v>
      </c>
      <c r="T14" s="1" t="s">
        <v>57</v>
      </c>
      <c r="U14" s="1"/>
      <c r="V14" s="40">
        <v>3.176181129382052</v>
      </c>
      <c r="W14" s="40">
        <v>1.65154230696715</v>
      </c>
      <c r="X14" s="40">
        <v>2.1411137430676597</v>
      </c>
      <c r="Y14" s="40">
        <v>2.278267955877094</v>
      </c>
      <c r="Z14" s="40">
        <v>1.8866223435862899</v>
      </c>
      <c r="AA14" s="40">
        <v>1.60856794558236</v>
      </c>
      <c r="AB14" s="40">
        <v>1.1858282862415845</v>
      </c>
      <c r="AC14" s="40">
        <v>2.47878557782795</v>
      </c>
      <c r="AD14" s="40">
        <v>2.7695920265193803</v>
      </c>
      <c r="AE14" s="40">
        <v>2.812588568729334</v>
      </c>
      <c r="AF14" s="40">
        <v>3.4897571889903936</v>
      </c>
      <c r="AG14" s="40">
        <v>4.959656703122863</v>
      </c>
      <c r="AH14" s="40">
        <v>4.326841511731186</v>
      </c>
      <c r="AI14" s="40">
        <v>6.082460856142349</v>
      </c>
      <c r="AJ14" s="40">
        <v>5.837434487912972</v>
      </c>
      <c r="AK14" s="40">
        <v>2.801707395180682</v>
      </c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</row>
    <row r="15" spans="1:218" ht="12">
      <c r="A15" s="1" t="s">
        <v>58</v>
      </c>
      <c r="B15" s="1"/>
      <c r="C15" s="14">
        <v>113760</v>
      </c>
      <c r="D15" s="13">
        <v>213529</v>
      </c>
      <c r="E15" s="13" t="s">
        <v>23</v>
      </c>
      <c r="F15" s="14" t="s">
        <v>23</v>
      </c>
      <c r="G15" s="14">
        <v>97676</v>
      </c>
      <c r="H15" s="14" t="s">
        <v>23</v>
      </c>
      <c r="I15" s="14">
        <v>12467</v>
      </c>
      <c r="J15" s="14">
        <v>34370</v>
      </c>
      <c r="K15" s="14">
        <v>125460</v>
      </c>
      <c r="L15" s="14">
        <v>17622</v>
      </c>
      <c r="M15" s="14" t="s">
        <v>23</v>
      </c>
      <c r="N15" s="14">
        <v>86847</v>
      </c>
      <c r="O15" s="14">
        <v>53232</v>
      </c>
      <c r="P15" s="14">
        <v>3722</v>
      </c>
      <c r="Q15" s="14">
        <v>13030</v>
      </c>
      <c r="R15" s="14">
        <v>771715</v>
      </c>
      <c r="T15" s="1" t="s">
        <v>58</v>
      </c>
      <c r="U15" s="1"/>
      <c r="V15" s="40">
        <v>3.9036978065720485</v>
      </c>
      <c r="W15" s="40">
        <v>3.4175696521338583</v>
      </c>
      <c r="X15" s="40" t="s">
        <v>23</v>
      </c>
      <c r="Y15" s="40" t="s">
        <v>23</v>
      </c>
      <c r="Z15" s="40">
        <v>3.3357056699756438</v>
      </c>
      <c r="AA15" s="40" t="s">
        <v>23</v>
      </c>
      <c r="AB15" s="40">
        <v>2.160415204526353</v>
      </c>
      <c r="AC15" s="40">
        <v>3.4704411711249596</v>
      </c>
      <c r="AD15" s="40">
        <v>3.8479846694033384</v>
      </c>
      <c r="AE15" s="40">
        <v>2.081010864430798</v>
      </c>
      <c r="AF15" s="40" t="s">
        <v>23</v>
      </c>
      <c r="AG15" s="40">
        <v>2.6749841990293954</v>
      </c>
      <c r="AH15" s="40">
        <v>2.2135065816392725</v>
      </c>
      <c r="AI15" s="40">
        <v>0.9465222554796315</v>
      </c>
      <c r="AJ15" s="40">
        <v>1.1016260609386057</v>
      </c>
      <c r="AK15" s="40">
        <v>2.4183836454633876</v>
      </c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</row>
    <row r="16" spans="1:218" ht="12">
      <c r="A16" s="1" t="s">
        <v>59</v>
      </c>
      <c r="B16" s="1"/>
      <c r="C16" s="14">
        <v>80492</v>
      </c>
      <c r="D16" s="14">
        <v>113824</v>
      </c>
      <c r="E16" s="13" t="s">
        <v>23</v>
      </c>
      <c r="F16" s="14" t="s">
        <v>23</v>
      </c>
      <c r="G16" s="14">
        <v>46770</v>
      </c>
      <c r="H16" s="14" t="s">
        <v>23</v>
      </c>
      <c r="I16" s="14">
        <v>8001</v>
      </c>
      <c r="J16" s="14">
        <v>14026</v>
      </c>
      <c r="K16" s="14">
        <v>78683</v>
      </c>
      <c r="L16" s="14">
        <v>7682</v>
      </c>
      <c r="M16" s="14" t="s">
        <v>23</v>
      </c>
      <c r="N16" s="14">
        <v>43201</v>
      </c>
      <c r="O16" s="14">
        <v>27253</v>
      </c>
      <c r="P16" s="14">
        <v>1829</v>
      </c>
      <c r="Q16" s="14">
        <v>11028</v>
      </c>
      <c r="R16" s="14">
        <v>432789</v>
      </c>
      <c r="T16" s="1" t="s">
        <v>59</v>
      </c>
      <c r="U16" s="1"/>
      <c r="V16" s="40">
        <v>2.762099541548851</v>
      </c>
      <c r="W16" s="40">
        <v>1.8217733801239377</v>
      </c>
      <c r="X16" s="40" t="s">
        <v>23</v>
      </c>
      <c r="Y16" s="40" t="s">
        <v>23</v>
      </c>
      <c r="Z16" s="40">
        <v>1.5972291472292157</v>
      </c>
      <c r="AA16" s="40" t="s">
        <v>23</v>
      </c>
      <c r="AB16" s="40">
        <v>1.3864989212653687</v>
      </c>
      <c r="AC16" s="40">
        <v>1.4162469556647859</v>
      </c>
      <c r="AD16" s="40">
        <v>2.4132869260534267</v>
      </c>
      <c r="AE16" s="40">
        <v>0.9071799716580067</v>
      </c>
      <c r="AF16" s="40" t="s">
        <v>23</v>
      </c>
      <c r="AG16" s="40">
        <v>1.3306388520302244</v>
      </c>
      <c r="AH16" s="40">
        <v>1.133241187056941</v>
      </c>
      <c r="AI16" s="40">
        <v>0.4651233759463315</v>
      </c>
      <c r="AJ16" s="40">
        <v>0.9323662471244009</v>
      </c>
      <c r="AK16" s="40">
        <v>1.3562647344375243</v>
      </c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</row>
    <row r="17" spans="1:218" ht="12">
      <c r="A17" s="1" t="s">
        <v>60</v>
      </c>
      <c r="B17" s="1"/>
      <c r="C17" s="13" t="s">
        <v>23</v>
      </c>
      <c r="D17" s="13" t="s">
        <v>23</v>
      </c>
      <c r="E17" s="13">
        <v>217440</v>
      </c>
      <c r="F17" s="14">
        <v>66740</v>
      </c>
      <c r="G17" s="14" t="s">
        <v>23</v>
      </c>
      <c r="H17" s="14">
        <v>93945</v>
      </c>
      <c r="I17" s="14" t="s">
        <v>23</v>
      </c>
      <c r="J17" s="14" t="s">
        <v>23</v>
      </c>
      <c r="K17" s="14" t="s">
        <v>23</v>
      </c>
      <c r="L17" s="14" t="s">
        <v>23</v>
      </c>
      <c r="M17" s="14">
        <v>3065</v>
      </c>
      <c r="N17" s="14" t="s">
        <v>23</v>
      </c>
      <c r="O17" s="14" t="s">
        <v>23</v>
      </c>
      <c r="P17" s="14" t="s">
        <v>23</v>
      </c>
      <c r="Q17" s="14" t="s">
        <v>23</v>
      </c>
      <c r="R17" s="14">
        <v>381190</v>
      </c>
      <c r="T17" s="1" t="s">
        <v>60</v>
      </c>
      <c r="U17" s="1"/>
      <c r="V17" s="40" t="s">
        <v>23</v>
      </c>
      <c r="W17" s="40" t="s">
        <v>23</v>
      </c>
      <c r="X17" s="40">
        <v>7.1161007014647835</v>
      </c>
      <c r="Y17" s="40">
        <v>5.737146865458147</v>
      </c>
      <c r="Z17" s="40" t="s">
        <v>23</v>
      </c>
      <c r="AA17" s="40">
        <v>3.790906746801164</v>
      </c>
      <c r="AB17" s="40" t="s">
        <v>23</v>
      </c>
      <c r="AC17" s="40" t="s">
        <v>23</v>
      </c>
      <c r="AD17" s="40" t="s">
        <v>23</v>
      </c>
      <c r="AE17" s="40" t="s">
        <v>23</v>
      </c>
      <c r="AF17" s="40">
        <v>1.3882032166457567</v>
      </c>
      <c r="AG17" s="40" t="s">
        <v>23</v>
      </c>
      <c r="AH17" s="40" t="s">
        <v>23</v>
      </c>
      <c r="AI17" s="40" t="s">
        <v>23</v>
      </c>
      <c r="AJ17" s="40" t="s">
        <v>23</v>
      </c>
      <c r="AK17" s="40">
        <v>1.1945649129720022</v>
      </c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</row>
    <row r="18" spans="1:218" ht="12">
      <c r="A18" s="1" t="s">
        <v>61</v>
      </c>
      <c r="B18" s="1"/>
      <c r="C18" s="14">
        <v>30927</v>
      </c>
      <c r="D18" s="13">
        <v>73451</v>
      </c>
      <c r="E18" s="13">
        <v>25720</v>
      </c>
      <c r="F18" s="14">
        <v>12000</v>
      </c>
      <c r="G18" s="14">
        <v>24146</v>
      </c>
      <c r="H18" s="14">
        <v>26805</v>
      </c>
      <c r="I18" s="14">
        <v>7081</v>
      </c>
      <c r="J18" s="14">
        <v>9570</v>
      </c>
      <c r="K18" s="14">
        <v>30165</v>
      </c>
      <c r="L18" s="14">
        <v>5948</v>
      </c>
      <c r="M18" s="14">
        <v>1211</v>
      </c>
      <c r="N18" s="14">
        <v>26538</v>
      </c>
      <c r="O18" s="14">
        <v>19032</v>
      </c>
      <c r="P18" s="14">
        <v>2853</v>
      </c>
      <c r="Q18" s="14">
        <v>14003</v>
      </c>
      <c r="R18" s="14">
        <v>309450</v>
      </c>
      <c r="T18" s="1" t="s">
        <v>61</v>
      </c>
      <c r="U18" s="1"/>
      <c r="V18" s="40">
        <v>1.0612663683531447</v>
      </c>
      <c r="W18" s="40">
        <v>1.1755963289243336</v>
      </c>
      <c r="X18" s="40">
        <v>0.8417315583226371</v>
      </c>
      <c r="Y18" s="40">
        <v>1.0315517288806977</v>
      </c>
      <c r="Z18" s="40">
        <v>0.8246032710925089</v>
      </c>
      <c r="AA18" s="40">
        <v>1.0816462328809962</v>
      </c>
      <c r="AB18" s="40">
        <v>1.2270714737507906</v>
      </c>
      <c r="AC18" s="40">
        <v>0.9663113764232141</v>
      </c>
      <c r="AD18" s="40">
        <v>0.925190957696092</v>
      </c>
      <c r="AE18" s="40">
        <v>0.7024090694378837</v>
      </c>
      <c r="AF18" s="40">
        <v>0.548487469937361</v>
      </c>
      <c r="AG18" s="40">
        <v>0.8173999179458368</v>
      </c>
      <c r="AH18" s="40">
        <v>0.7913934712533557</v>
      </c>
      <c r="AI18" s="40">
        <v>0.725531433337826</v>
      </c>
      <c r="AJ18" s="40">
        <v>1.1838886977224325</v>
      </c>
      <c r="AK18" s="40">
        <v>0.9697476647319869</v>
      </c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</row>
    <row r="19" spans="1:218" ht="12">
      <c r="A19" s="1" t="s">
        <v>62</v>
      </c>
      <c r="B19" s="2"/>
      <c r="C19" s="14">
        <v>33718</v>
      </c>
      <c r="D19" s="13">
        <v>62356</v>
      </c>
      <c r="E19" s="14">
        <v>33974</v>
      </c>
      <c r="F19" s="14">
        <v>16429</v>
      </c>
      <c r="G19" s="14">
        <v>30365</v>
      </c>
      <c r="H19" s="14">
        <v>24024</v>
      </c>
      <c r="I19" s="14" t="s">
        <v>23</v>
      </c>
      <c r="J19" s="14">
        <v>8945</v>
      </c>
      <c r="K19" s="14">
        <v>58756</v>
      </c>
      <c r="L19" s="14">
        <v>15396</v>
      </c>
      <c r="M19" s="14">
        <v>906</v>
      </c>
      <c r="N19" s="14">
        <v>28430</v>
      </c>
      <c r="O19" s="14">
        <v>17989</v>
      </c>
      <c r="P19" s="14">
        <v>1476</v>
      </c>
      <c r="Q19" s="14">
        <v>5142</v>
      </c>
      <c r="R19" s="14">
        <v>337906</v>
      </c>
      <c r="T19" s="1" t="s">
        <v>62</v>
      </c>
      <c r="U19" s="2"/>
      <c r="V19" s="40">
        <v>1.1570401076124852</v>
      </c>
      <c r="W19" s="40">
        <v>0.9980188790677561</v>
      </c>
      <c r="X19" s="40">
        <v>1.1118580078714337</v>
      </c>
      <c r="Y19" s="40">
        <v>1.4122802794817484</v>
      </c>
      <c r="Z19" s="40">
        <v>1.0369865951596136</v>
      </c>
      <c r="AA19" s="40">
        <v>0.9694261928271984</v>
      </c>
      <c r="AB19" s="40" t="s">
        <v>23</v>
      </c>
      <c r="AC19" s="40">
        <v>0.9032032666777063</v>
      </c>
      <c r="AD19" s="40">
        <v>1.80210574872838</v>
      </c>
      <c r="AE19" s="40">
        <v>1.8181388757675956</v>
      </c>
      <c r="AF19" s="40">
        <v>0.4103465299448795</v>
      </c>
      <c r="AG19" s="40">
        <v>0.8756756223980761</v>
      </c>
      <c r="AH19" s="40">
        <v>0.7480231796120542</v>
      </c>
      <c r="AI19" s="40">
        <v>0.3753538014744589</v>
      </c>
      <c r="AJ19" s="40">
        <v>0.4347322490672533</v>
      </c>
      <c r="AK19" s="40">
        <v>1.0589224572594176</v>
      </c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</row>
    <row r="20" spans="1:218" ht="12">
      <c r="A20" s="1" t="s">
        <v>63</v>
      </c>
      <c r="B20" s="1"/>
      <c r="C20" s="14">
        <v>148450</v>
      </c>
      <c r="D20" s="13">
        <v>1183493</v>
      </c>
      <c r="E20" s="14" t="s">
        <v>23</v>
      </c>
      <c r="F20" s="14">
        <v>71311</v>
      </c>
      <c r="G20" s="14">
        <v>85379</v>
      </c>
      <c r="H20" s="14">
        <v>20657</v>
      </c>
      <c r="I20" s="14">
        <v>1370</v>
      </c>
      <c r="J20" s="14">
        <v>2440</v>
      </c>
      <c r="K20" s="14">
        <v>5872</v>
      </c>
      <c r="L20" s="14">
        <v>1567</v>
      </c>
      <c r="M20" s="14">
        <v>398</v>
      </c>
      <c r="N20" s="14">
        <v>7501</v>
      </c>
      <c r="O20" s="14">
        <v>6072</v>
      </c>
      <c r="P20" s="14">
        <v>631</v>
      </c>
      <c r="Q20" s="14">
        <v>2928</v>
      </c>
      <c r="R20" s="14">
        <v>1538069</v>
      </c>
      <c r="T20" s="1" t="s">
        <v>63</v>
      </c>
      <c r="U20" s="1"/>
      <c r="V20" s="40">
        <v>5.094092294177396</v>
      </c>
      <c r="W20" s="40">
        <v>18.94201612105548</v>
      </c>
      <c r="X20" s="40" t="s">
        <v>23</v>
      </c>
      <c r="Y20" s="40">
        <v>6.130082111517619</v>
      </c>
      <c r="Z20" s="40">
        <v>2.915754273279521</v>
      </c>
      <c r="AA20" s="40">
        <v>0.8335596430749017</v>
      </c>
      <c r="AB20" s="40">
        <v>0.23740826423366518</v>
      </c>
      <c r="AC20" s="40">
        <v>0.2463740604464621</v>
      </c>
      <c r="AD20" s="40">
        <v>0.1801001592438738</v>
      </c>
      <c r="AE20" s="40">
        <v>0.18504959848842703</v>
      </c>
      <c r="AF20" s="40">
        <v>0.18026260366232014</v>
      </c>
      <c r="AG20" s="40">
        <v>0.23103914328554231</v>
      </c>
      <c r="AH20" s="40">
        <v>0.25248745047553467</v>
      </c>
      <c r="AI20" s="40">
        <v>0.16046629317776664</v>
      </c>
      <c r="AJ20" s="40">
        <v>0.24754881860539046</v>
      </c>
      <c r="AK20" s="40">
        <v>4.819967105983721</v>
      </c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</row>
    <row r="21" spans="1:218" ht="12">
      <c r="A21" s="1" t="s">
        <v>64</v>
      </c>
      <c r="B21" s="1"/>
      <c r="C21" s="14" t="s">
        <v>23</v>
      </c>
      <c r="D21" s="14">
        <v>18834</v>
      </c>
      <c r="E21" s="14">
        <v>47289</v>
      </c>
      <c r="F21" s="14" t="s">
        <v>23</v>
      </c>
      <c r="G21" s="14">
        <v>20540</v>
      </c>
      <c r="H21" s="14">
        <v>76202</v>
      </c>
      <c r="I21" s="14">
        <v>19078</v>
      </c>
      <c r="J21" s="14">
        <v>20700</v>
      </c>
      <c r="K21" s="14">
        <v>19735</v>
      </c>
      <c r="L21" s="14">
        <v>1981</v>
      </c>
      <c r="M21" s="14" t="s">
        <v>23</v>
      </c>
      <c r="N21" s="14" t="s">
        <v>23</v>
      </c>
      <c r="O21" s="14" t="s">
        <v>23</v>
      </c>
      <c r="P21" s="14" t="s">
        <v>23</v>
      </c>
      <c r="Q21" s="14">
        <v>13599</v>
      </c>
      <c r="R21" s="14">
        <v>237958</v>
      </c>
      <c r="T21" s="1" t="s">
        <v>64</v>
      </c>
      <c r="U21" s="1"/>
      <c r="V21" s="40" t="s">
        <v>23</v>
      </c>
      <c r="W21" s="40">
        <v>0.30144152236131433</v>
      </c>
      <c r="X21" s="40">
        <v>1.547614450292348</v>
      </c>
      <c r="Y21" s="40" t="s">
        <v>23</v>
      </c>
      <c r="Z21" s="40">
        <v>0.7014557768673955</v>
      </c>
      <c r="AA21" s="40">
        <v>3.074934013728696</v>
      </c>
      <c r="AB21" s="40">
        <v>3.306040047481653</v>
      </c>
      <c r="AC21" s="40">
        <v>2.0901405947712153</v>
      </c>
      <c r="AD21" s="40">
        <v>0.6052923437802876</v>
      </c>
      <c r="AE21" s="40">
        <v>0.23393953708077467</v>
      </c>
      <c r="AF21" s="40" t="s">
        <v>23</v>
      </c>
      <c r="AG21" s="40" t="s">
        <v>23</v>
      </c>
      <c r="AH21" s="40" t="s">
        <v>23</v>
      </c>
      <c r="AI21" s="40" t="s">
        <v>23</v>
      </c>
      <c r="AJ21" s="40">
        <v>1.1497323716580274</v>
      </c>
      <c r="AK21" s="40">
        <v>0.7457075934861662</v>
      </c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</row>
    <row r="22" spans="1:218" ht="12">
      <c r="A22" s="1" t="s">
        <v>65</v>
      </c>
      <c r="B22" s="1"/>
      <c r="C22" s="14">
        <v>148787</v>
      </c>
      <c r="D22" s="14">
        <v>221705</v>
      </c>
      <c r="E22" s="14">
        <v>266410</v>
      </c>
      <c r="F22" s="14">
        <v>34426</v>
      </c>
      <c r="G22" s="14">
        <v>18469</v>
      </c>
      <c r="H22" s="14">
        <v>35865</v>
      </c>
      <c r="I22" s="14">
        <v>3434</v>
      </c>
      <c r="J22" s="14">
        <v>1734</v>
      </c>
      <c r="K22" s="14">
        <v>59845</v>
      </c>
      <c r="L22" s="14" t="s">
        <v>23</v>
      </c>
      <c r="M22" s="14" t="s">
        <v>23</v>
      </c>
      <c r="N22" s="14">
        <v>11413</v>
      </c>
      <c r="O22" s="14" t="s">
        <v>23</v>
      </c>
      <c r="P22" s="14" t="s">
        <v>23</v>
      </c>
      <c r="Q22" s="14" t="s">
        <v>23</v>
      </c>
      <c r="R22" s="14">
        <v>802088</v>
      </c>
      <c r="T22" s="1" t="s">
        <v>66</v>
      </c>
      <c r="U22" s="1"/>
      <c r="V22" s="40">
        <v>5.105656518516485</v>
      </c>
      <c r="W22" s="40">
        <v>3.5484279874224907</v>
      </c>
      <c r="X22" s="40">
        <v>8.718728788986537</v>
      </c>
      <c r="Y22" s="40">
        <v>2.959349984870575</v>
      </c>
      <c r="Z22" s="40">
        <v>0.630729636950532</v>
      </c>
      <c r="AA22" s="40">
        <v>1.4472390278782665</v>
      </c>
      <c r="AB22" s="40">
        <v>0.5950802769185447</v>
      </c>
      <c r="AC22" s="40">
        <v>0.1750871396779366</v>
      </c>
      <c r="AD22" s="40">
        <v>1.8355064764900588</v>
      </c>
      <c r="AE22" s="40" t="s">
        <v>23</v>
      </c>
      <c r="AF22" s="40" t="s">
        <v>23</v>
      </c>
      <c r="AG22" s="40">
        <v>0.3515330945631109</v>
      </c>
      <c r="AH22" s="40" t="s">
        <v>23</v>
      </c>
      <c r="AI22" s="40" t="s">
        <v>23</v>
      </c>
      <c r="AJ22" s="40" t="s">
        <v>23</v>
      </c>
      <c r="AK22" s="40">
        <v>2.513565890804815</v>
      </c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</row>
    <row r="23" spans="1:218" ht="12">
      <c r="A23" s="1" t="s">
        <v>39</v>
      </c>
      <c r="B23" s="1"/>
      <c r="C23" s="14">
        <v>2914160</v>
      </c>
      <c r="D23" s="13">
        <v>6247978</v>
      </c>
      <c r="E23" s="13">
        <v>3055606</v>
      </c>
      <c r="F23" s="14">
        <v>1163296</v>
      </c>
      <c r="G23" s="14">
        <v>2928196</v>
      </c>
      <c r="H23" s="14">
        <v>2478167</v>
      </c>
      <c r="I23" s="14">
        <v>577065</v>
      </c>
      <c r="J23" s="14">
        <v>990364</v>
      </c>
      <c r="K23" s="14">
        <v>3260408</v>
      </c>
      <c r="L23" s="14">
        <v>846800</v>
      </c>
      <c r="M23" s="14">
        <v>220789</v>
      </c>
      <c r="N23" s="14">
        <v>3246636</v>
      </c>
      <c r="O23" s="14">
        <v>2404872</v>
      </c>
      <c r="P23" s="14">
        <v>393229</v>
      </c>
      <c r="Q23" s="14">
        <v>1182797</v>
      </c>
      <c r="R23" s="14">
        <v>31910363</v>
      </c>
      <c r="T23" s="1" t="s">
        <v>39</v>
      </c>
      <c r="U23" s="1"/>
      <c r="V23" s="40">
        <v>100</v>
      </c>
      <c r="W23" s="40">
        <v>100</v>
      </c>
      <c r="X23" s="40">
        <v>100</v>
      </c>
      <c r="Y23" s="40">
        <v>100</v>
      </c>
      <c r="Z23" s="40">
        <v>100</v>
      </c>
      <c r="AA23" s="40">
        <v>100</v>
      </c>
      <c r="AB23" s="40">
        <v>100</v>
      </c>
      <c r="AC23" s="40">
        <v>100</v>
      </c>
      <c r="AD23" s="40">
        <v>100</v>
      </c>
      <c r="AE23" s="40">
        <v>100</v>
      </c>
      <c r="AF23" s="40">
        <v>100</v>
      </c>
      <c r="AG23" s="40">
        <v>100</v>
      </c>
      <c r="AH23" s="40">
        <v>100</v>
      </c>
      <c r="AI23" s="40">
        <v>100</v>
      </c>
      <c r="AJ23" s="40">
        <v>100</v>
      </c>
      <c r="AK23" s="40">
        <v>100</v>
      </c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</row>
    <row r="24" spans="1:218" ht="12">
      <c r="A24" s="1"/>
      <c r="B24" s="1"/>
      <c r="C24" s="14"/>
      <c r="D24" s="13"/>
      <c r="E24" s="1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T24" s="89"/>
      <c r="U24" s="89"/>
      <c r="V24" s="79"/>
      <c r="W24" s="79"/>
      <c r="X24" s="79"/>
      <c r="Y24" s="79"/>
      <c r="Z24" s="80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</row>
    <row r="25" spans="1:218" ht="12">
      <c r="A25" s="1" t="s">
        <v>40</v>
      </c>
      <c r="B25" s="1"/>
      <c r="C25" s="14">
        <v>3623714</v>
      </c>
      <c r="D25" s="13">
        <v>7258354</v>
      </c>
      <c r="E25" s="13">
        <v>3610734</v>
      </c>
      <c r="F25" s="14">
        <v>1487109</v>
      </c>
      <c r="G25" s="14">
        <v>3324575</v>
      </c>
      <c r="H25" s="14">
        <v>2970377</v>
      </c>
      <c r="I25" s="14">
        <v>681144</v>
      </c>
      <c r="J25" s="14">
        <v>1194848</v>
      </c>
      <c r="K25" s="14">
        <v>4228291</v>
      </c>
      <c r="L25" s="14">
        <v>1099615</v>
      </c>
      <c r="M25" s="14">
        <v>304688</v>
      </c>
      <c r="N25" s="14">
        <v>4347535</v>
      </c>
      <c r="O25" s="14">
        <v>3130529</v>
      </c>
      <c r="P25" s="14">
        <v>496475</v>
      </c>
      <c r="Q25" s="14">
        <v>1696106</v>
      </c>
      <c r="R25" s="14">
        <v>39454094</v>
      </c>
      <c r="T25" s="26"/>
      <c r="U25" s="26"/>
      <c r="V25" s="27"/>
      <c r="W25" s="27"/>
      <c r="X25" s="27"/>
      <c r="Y25" s="27"/>
      <c r="Z25" s="28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</row>
    <row r="26" spans="1:218" ht="12">
      <c r="A26" s="2" t="s">
        <v>42</v>
      </c>
      <c r="B26" s="1"/>
      <c r="C26" s="14">
        <v>3224043</v>
      </c>
      <c r="D26" s="13">
        <v>6620304</v>
      </c>
      <c r="E26" s="13">
        <v>3278247</v>
      </c>
      <c r="F26" s="14">
        <v>1261801</v>
      </c>
      <c r="G26" s="14">
        <v>3091283</v>
      </c>
      <c r="H26" s="14">
        <v>2662158</v>
      </c>
      <c r="I26" s="14">
        <v>617137</v>
      </c>
      <c r="J26" s="14">
        <v>1069369</v>
      </c>
      <c r="K26" s="14">
        <v>3519617</v>
      </c>
      <c r="L26" s="14">
        <v>908123</v>
      </c>
      <c r="M26" s="14">
        <v>233820</v>
      </c>
      <c r="N26" s="14">
        <v>3528850</v>
      </c>
      <c r="O26" s="14">
        <v>2637918</v>
      </c>
      <c r="P26" s="14">
        <v>421731</v>
      </c>
      <c r="Q26" s="14">
        <v>1285183</v>
      </c>
      <c r="R26" s="14">
        <v>34359584</v>
      </c>
      <c r="T26" s="26"/>
      <c r="U26" s="26"/>
      <c r="V26" s="27"/>
      <c r="W26" s="27"/>
      <c r="X26" s="27"/>
      <c r="Y26" s="27"/>
      <c r="Z26" s="28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</row>
    <row r="27" spans="1:218" ht="12">
      <c r="A27" s="1" t="s">
        <v>44</v>
      </c>
      <c r="B27" s="1"/>
      <c r="C27" s="29">
        <v>88.97068035722467</v>
      </c>
      <c r="D27" s="29">
        <v>91.20943949551096</v>
      </c>
      <c r="E27" s="29">
        <v>90.79170606308857</v>
      </c>
      <c r="F27" s="29">
        <v>84.84926121757047</v>
      </c>
      <c r="G27" s="29">
        <v>92.9828023130776</v>
      </c>
      <c r="H27" s="29">
        <v>89.62357303466867</v>
      </c>
      <c r="I27" s="29">
        <v>90.6030149278273</v>
      </c>
      <c r="J27" s="29">
        <v>89.49832949463028</v>
      </c>
      <c r="K27" s="29">
        <v>83.23970606564212</v>
      </c>
      <c r="L27" s="29">
        <v>82.58554130309244</v>
      </c>
      <c r="M27" s="29">
        <v>76.74079714330725</v>
      </c>
      <c r="N27" s="29">
        <v>81.16898426349644</v>
      </c>
      <c r="O27" s="29">
        <v>84.26428887897221</v>
      </c>
      <c r="P27" s="29">
        <v>84.94506269197845</v>
      </c>
      <c r="Q27" s="29">
        <v>75.77256374306795</v>
      </c>
      <c r="R27" s="29">
        <v>87.08749971549213</v>
      </c>
      <c r="T27" s="26"/>
      <c r="U27" s="26"/>
      <c r="V27" s="27"/>
      <c r="W27" s="27"/>
      <c r="X27" s="27"/>
      <c r="Y27" s="27"/>
      <c r="Z27" s="28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</row>
    <row r="28" spans="1:218" ht="12">
      <c r="A28" s="1" t="s">
        <v>67</v>
      </c>
      <c r="B28" s="1"/>
      <c r="C28" s="41">
        <v>90.38837261165561</v>
      </c>
      <c r="D28" s="41">
        <v>94.37599844357601</v>
      </c>
      <c r="E28" s="41">
        <v>93.20853492735598</v>
      </c>
      <c r="F28" s="41">
        <v>92.19330147939334</v>
      </c>
      <c r="G28" s="41">
        <v>94.72429408760053</v>
      </c>
      <c r="H28" s="41">
        <v>93.08865213860335</v>
      </c>
      <c r="I28" s="41">
        <v>93.50679022648131</v>
      </c>
      <c r="J28" s="41">
        <v>92.61199829058071</v>
      </c>
      <c r="K28" s="41">
        <v>92.63530662569252</v>
      </c>
      <c r="L28" s="41">
        <v>93.24728037941998</v>
      </c>
      <c r="M28" s="41">
        <v>94.4269095885724</v>
      </c>
      <c r="N28" s="41">
        <v>92.0026637573147</v>
      </c>
      <c r="O28" s="41">
        <v>91.16553281792686</v>
      </c>
      <c r="P28" s="41">
        <v>93.24166352485352</v>
      </c>
      <c r="Q28" s="41">
        <v>92.0333524486396</v>
      </c>
      <c r="R28" s="41">
        <v>92.87179670161315</v>
      </c>
      <c r="T28" s="1"/>
      <c r="U28" s="1"/>
      <c r="V28" s="28"/>
      <c r="W28" s="28"/>
      <c r="X28" s="28"/>
      <c r="Y28" s="28"/>
      <c r="Z28" s="28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</row>
    <row r="29" spans="1:218" ht="12">
      <c r="A29" s="1" t="s">
        <v>46</v>
      </c>
      <c r="B29" s="1"/>
      <c r="C29" s="14">
        <v>309883</v>
      </c>
      <c r="D29" s="14">
        <v>372326</v>
      </c>
      <c r="E29" s="14">
        <v>222641</v>
      </c>
      <c r="F29" s="14">
        <v>98505</v>
      </c>
      <c r="G29" s="14">
        <v>163087</v>
      </c>
      <c r="H29" s="14">
        <v>183991</v>
      </c>
      <c r="I29" s="14">
        <v>40072</v>
      </c>
      <c r="J29" s="14">
        <v>79005</v>
      </c>
      <c r="K29" s="14">
        <v>259209</v>
      </c>
      <c r="L29" s="14">
        <v>61323</v>
      </c>
      <c r="M29" s="14">
        <v>13031</v>
      </c>
      <c r="N29" s="14">
        <v>282214</v>
      </c>
      <c r="O29" s="14">
        <v>233046</v>
      </c>
      <c r="P29" s="14">
        <v>28502</v>
      </c>
      <c r="Q29" s="14">
        <v>102386</v>
      </c>
      <c r="R29" s="14">
        <v>2449221</v>
      </c>
      <c r="T29" s="26"/>
      <c r="U29" s="26"/>
      <c r="V29" s="27"/>
      <c r="W29" s="27"/>
      <c r="X29" s="27"/>
      <c r="Y29" s="27"/>
      <c r="Z29" s="28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</row>
    <row r="30" spans="1:218" ht="12">
      <c r="A30" s="1" t="s">
        <v>44</v>
      </c>
      <c r="B30" s="1"/>
      <c r="C30" s="29">
        <v>9.611627388344386</v>
      </c>
      <c r="D30" s="29">
        <v>5.624001556423995</v>
      </c>
      <c r="E30" s="29">
        <v>6.791465072644008</v>
      </c>
      <c r="F30" s="29">
        <v>7.806698520606657</v>
      </c>
      <c r="G30" s="29">
        <v>5.27570591239948</v>
      </c>
      <c r="H30" s="29">
        <v>6.911347861396656</v>
      </c>
      <c r="I30" s="29">
        <v>6.493209773518684</v>
      </c>
      <c r="J30" s="29">
        <v>7.388001709419294</v>
      </c>
      <c r="K30" s="29">
        <v>7.364693374307489</v>
      </c>
      <c r="L30" s="29">
        <v>6.752719620580032</v>
      </c>
      <c r="M30" s="29">
        <v>5.573090411427594</v>
      </c>
      <c r="N30" s="29">
        <v>7.997336242685293</v>
      </c>
      <c r="O30" s="29">
        <v>8.834467182073134</v>
      </c>
      <c r="P30" s="29">
        <v>6.75833647514648</v>
      </c>
      <c r="Q30" s="29">
        <v>7.966647551360389</v>
      </c>
      <c r="R30" s="29">
        <v>7.1282032983868495</v>
      </c>
      <c r="T30" s="30"/>
      <c r="U30" s="26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</row>
    <row r="31" spans="1:218" ht="12">
      <c r="A31" s="1" t="s">
        <v>68</v>
      </c>
      <c r="B31" s="1"/>
      <c r="C31" s="14">
        <v>157620</v>
      </c>
      <c r="D31" s="13">
        <v>188011</v>
      </c>
      <c r="E31" s="13">
        <v>114518</v>
      </c>
      <c r="F31" s="14">
        <v>46763</v>
      </c>
      <c r="G31" s="14">
        <v>89703</v>
      </c>
      <c r="H31" s="14">
        <v>93773</v>
      </c>
      <c r="I31" s="14">
        <v>20123</v>
      </c>
      <c r="J31" s="14">
        <v>44358</v>
      </c>
      <c r="K31" s="14">
        <v>100120</v>
      </c>
      <c r="L31" s="14">
        <v>34557</v>
      </c>
      <c r="M31" s="14">
        <v>6864</v>
      </c>
      <c r="N31" s="14">
        <v>145091</v>
      </c>
      <c r="O31" s="14">
        <v>116702</v>
      </c>
      <c r="P31" s="14">
        <v>12686</v>
      </c>
      <c r="Q31" s="14">
        <v>51100</v>
      </c>
      <c r="R31" s="14">
        <v>1221989</v>
      </c>
      <c r="T31" s="26"/>
      <c r="U31" s="31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</row>
    <row r="32" spans="1:218" ht="12">
      <c r="A32" s="3" t="s">
        <v>44</v>
      </c>
      <c r="B32" s="3"/>
      <c r="C32" s="32">
        <v>4.888892610923613</v>
      </c>
      <c r="D32" s="32">
        <v>2.839914904209837</v>
      </c>
      <c r="E32" s="32">
        <v>3.4932694211265964</v>
      </c>
      <c r="F32" s="32">
        <v>3.7060519051736365</v>
      </c>
      <c r="G32" s="32">
        <v>2.901804849313376</v>
      </c>
      <c r="H32" s="32">
        <v>3.522443070621654</v>
      </c>
      <c r="I32" s="32">
        <v>3.2607022427759156</v>
      </c>
      <c r="J32" s="32">
        <v>4.148053665292336</v>
      </c>
      <c r="K32" s="32">
        <v>2.8446276967067723</v>
      </c>
      <c r="L32" s="32">
        <v>3.8053215258285498</v>
      </c>
      <c r="M32" s="32">
        <v>2.935591480626123</v>
      </c>
      <c r="N32" s="32">
        <v>4.11156609093614</v>
      </c>
      <c r="O32" s="32">
        <v>4.424019245480716</v>
      </c>
      <c r="P32" s="32">
        <v>3.0080786093505103</v>
      </c>
      <c r="Q32" s="32">
        <v>3.976087452137166</v>
      </c>
      <c r="R32" s="32">
        <v>3.5564720457616716</v>
      </c>
      <c r="T32" s="26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</row>
    <row r="33" spans="1:218" ht="12">
      <c r="A33" s="93" t="s">
        <v>207</v>
      </c>
      <c r="B33" s="26" t="s">
        <v>209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T33" s="26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</row>
    <row r="34" spans="2:218" ht="12">
      <c r="B34" s="43" t="s">
        <v>69</v>
      </c>
      <c r="C34" s="44" t="s">
        <v>70</v>
      </c>
      <c r="D34" s="15"/>
      <c r="E34" s="45">
        <v>39539</v>
      </c>
      <c r="F34" s="46" t="s">
        <v>2</v>
      </c>
      <c r="G34" s="26" t="s">
        <v>70</v>
      </c>
      <c r="H34" s="10"/>
      <c r="I34" s="47">
        <v>114016</v>
      </c>
      <c r="J34" s="48" t="s">
        <v>4</v>
      </c>
      <c r="K34" s="26" t="s">
        <v>70</v>
      </c>
      <c r="L34" s="15"/>
      <c r="M34" s="45">
        <v>20942</v>
      </c>
      <c r="N34" s="49" t="s">
        <v>9</v>
      </c>
      <c r="O34" s="26" t="s">
        <v>71</v>
      </c>
      <c r="P34" s="15"/>
      <c r="Q34" s="45">
        <v>26966</v>
      </c>
      <c r="R34" s="15"/>
      <c r="T34" s="10"/>
      <c r="U34" s="10"/>
      <c r="V34" s="15"/>
      <c r="W34" s="15"/>
      <c r="X34" s="15"/>
      <c r="Y34" s="15"/>
      <c r="Z34" s="2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</row>
    <row r="35" spans="2:218" ht="12">
      <c r="B35" s="50"/>
      <c r="C35" s="44" t="s">
        <v>71</v>
      </c>
      <c r="D35" s="15"/>
      <c r="E35" s="45">
        <v>17394</v>
      </c>
      <c r="F35" s="48"/>
      <c r="G35" s="26" t="s">
        <v>72</v>
      </c>
      <c r="H35" s="10"/>
      <c r="I35" s="47">
        <v>76516</v>
      </c>
      <c r="J35" s="48"/>
      <c r="K35" s="26" t="s">
        <v>73</v>
      </c>
      <c r="L35" s="15"/>
      <c r="M35" s="45">
        <v>13484</v>
      </c>
      <c r="N35" s="49"/>
      <c r="O35" s="26" t="s">
        <v>74</v>
      </c>
      <c r="P35" s="15"/>
      <c r="Q35" s="45">
        <v>19311</v>
      </c>
      <c r="R35" s="53"/>
      <c r="T35" s="26"/>
      <c r="U35" s="26"/>
      <c r="V35" s="14"/>
      <c r="W35" s="14"/>
      <c r="X35" s="14"/>
      <c r="Y35" s="14"/>
      <c r="Z35" s="8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</row>
    <row r="36" spans="2:218" ht="24">
      <c r="B36" s="50"/>
      <c r="C36" s="44" t="s">
        <v>75</v>
      </c>
      <c r="D36" s="15"/>
      <c r="E36" s="45">
        <v>66904</v>
      </c>
      <c r="F36" s="48"/>
      <c r="G36" s="26" t="s">
        <v>76</v>
      </c>
      <c r="H36" s="10"/>
      <c r="I36" s="47">
        <v>14774</v>
      </c>
      <c r="J36" s="48" t="s">
        <v>77</v>
      </c>
      <c r="K36" s="26" t="s">
        <v>71</v>
      </c>
      <c r="L36" s="15"/>
      <c r="M36" s="45">
        <v>12764</v>
      </c>
      <c r="N36" s="49"/>
      <c r="O36" s="26" t="s">
        <v>78</v>
      </c>
      <c r="P36" s="15"/>
      <c r="Q36" s="45">
        <v>5165</v>
      </c>
      <c r="R36" s="53"/>
      <c r="T36" s="26"/>
      <c r="U36" s="26"/>
      <c r="V36" s="36"/>
      <c r="W36" s="37"/>
      <c r="X36" s="36"/>
      <c r="Y36" s="37"/>
      <c r="Z36" s="38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</row>
    <row r="37" spans="2:218" ht="12">
      <c r="B37" s="50"/>
      <c r="C37" s="44" t="s">
        <v>73</v>
      </c>
      <c r="D37" s="15"/>
      <c r="E37" s="45">
        <v>2163</v>
      </c>
      <c r="F37" s="48"/>
      <c r="G37" s="26" t="s">
        <v>79</v>
      </c>
      <c r="H37" s="10"/>
      <c r="I37" s="47">
        <v>5200</v>
      </c>
      <c r="J37" s="48"/>
      <c r="K37" s="26" t="s">
        <v>76</v>
      </c>
      <c r="L37" s="15"/>
      <c r="M37" s="45">
        <v>5705</v>
      </c>
      <c r="N37" s="49"/>
      <c r="O37" s="26" t="s">
        <v>79</v>
      </c>
      <c r="P37" s="15"/>
      <c r="Q37" s="45">
        <v>3492</v>
      </c>
      <c r="R37" s="53"/>
      <c r="T37" s="26"/>
      <c r="U37" s="26"/>
      <c r="V37" s="36"/>
      <c r="W37" s="37"/>
      <c r="X37" s="36"/>
      <c r="Y37" s="37"/>
      <c r="Z37" s="38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</row>
    <row r="38" spans="2:218" ht="12">
      <c r="B38" s="50"/>
      <c r="C38" s="44" t="s">
        <v>76</v>
      </c>
      <c r="D38" s="15"/>
      <c r="E38" s="45">
        <v>7413</v>
      </c>
      <c r="F38" s="48"/>
      <c r="G38" s="26" t="s">
        <v>80</v>
      </c>
      <c r="H38" s="10"/>
      <c r="I38" s="47">
        <v>11199</v>
      </c>
      <c r="J38" s="48" t="s">
        <v>6</v>
      </c>
      <c r="K38" s="26" t="s">
        <v>81</v>
      </c>
      <c r="L38" s="15"/>
      <c r="M38" s="45">
        <v>20692</v>
      </c>
      <c r="N38" s="49"/>
      <c r="O38" s="26" t="s">
        <v>82</v>
      </c>
      <c r="P38" s="15"/>
      <c r="Q38" s="45">
        <v>1350</v>
      </c>
      <c r="R38" s="53"/>
      <c r="T38" s="26"/>
      <c r="U38" s="26"/>
      <c r="V38" s="36"/>
      <c r="W38" s="37"/>
      <c r="X38" s="36"/>
      <c r="Y38" s="37"/>
      <c r="Z38" s="38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</row>
    <row r="39" spans="2:218" ht="12">
      <c r="B39" s="50"/>
      <c r="C39" s="44" t="s">
        <v>83</v>
      </c>
      <c r="D39" s="15"/>
      <c r="E39" s="45">
        <v>6682</v>
      </c>
      <c r="F39" s="48" t="s">
        <v>3</v>
      </c>
      <c r="G39" s="26" t="s">
        <v>84</v>
      </c>
      <c r="H39" s="10"/>
      <c r="I39" s="47">
        <v>26235</v>
      </c>
      <c r="J39" s="48"/>
      <c r="K39" s="26" t="s">
        <v>85</v>
      </c>
      <c r="L39" s="15"/>
      <c r="M39" s="45">
        <v>3420</v>
      </c>
      <c r="N39" s="51"/>
      <c r="O39" s="26" t="s">
        <v>85</v>
      </c>
      <c r="P39" s="15"/>
      <c r="Q39" s="45">
        <v>3561</v>
      </c>
      <c r="R39" s="45"/>
      <c r="T39" s="26"/>
      <c r="U39" s="26"/>
      <c r="V39" s="36"/>
      <c r="W39" s="37"/>
      <c r="X39" s="36"/>
      <c r="Y39" s="37"/>
      <c r="Z39" s="38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</row>
    <row r="40" spans="2:218" ht="12">
      <c r="B40" s="50"/>
      <c r="C40" s="44" t="s">
        <v>78</v>
      </c>
      <c r="D40" s="15"/>
      <c r="E40" s="45">
        <v>4775</v>
      </c>
      <c r="F40" s="45"/>
      <c r="G40" s="26" t="s">
        <v>86</v>
      </c>
      <c r="H40" s="10"/>
      <c r="I40" s="47">
        <v>180676</v>
      </c>
      <c r="J40" s="48"/>
      <c r="K40" s="26" t="s">
        <v>71</v>
      </c>
      <c r="L40" s="15"/>
      <c r="M40" s="45">
        <v>11753</v>
      </c>
      <c r="N40" s="52" t="s">
        <v>12</v>
      </c>
      <c r="O40" s="10" t="s">
        <v>71</v>
      </c>
      <c r="P40" s="15"/>
      <c r="Q40" s="53">
        <v>10249</v>
      </c>
      <c r="R40" s="45"/>
      <c r="T40" s="26"/>
      <c r="U40" s="26"/>
      <c r="V40" s="36"/>
      <c r="W40" s="37"/>
      <c r="X40" s="36"/>
      <c r="Y40" s="37"/>
      <c r="Z40" s="38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</row>
    <row r="41" spans="2:218" ht="12">
      <c r="B41" s="53"/>
      <c r="C41" s="44" t="s">
        <v>87</v>
      </c>
      <c r="D41" s="54"/>
      <c r="E41" s="45">
        <v>3917</v>
      </c>
      <c r="F41" s="45"/>
      <c r="G41" s="26" t="s">
        <v>81</v>
      </c>
      <c r="H41" s="10"/>
      <c r="I41" s="47">
        <v>58093</v>
      </c>
      <c r="J41" s="48" t="s">
        <v>7</v>
      </c>
      <c r="K41" s="26" t="s">
        <v>71</v>
      </c>
      <c r="L41" s="15"/>
      <c r="M41" s="45">
        <v>3434</v>
      </c>
      <c r="N41" s="53"/>
      <c r="O41" s="10" t="s">
        <v>82</v>
      </c>
      <c r="P41" s="15"/>
      <c r="Q41" s="53">
        <v>1164</v>
      </c>
      <c r="R41" s="45"/>
      <c r="T41" s="26"/>
      <c r="U41" s="26"/>
      <c r="V41" s="36"/>
      <c r="W41" s="37"/>
      <c r="X41" s="36"/>
      <c r="Y41" s="37"/>
      <c r="Z41" s="38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</row>
    <row r="42" spans="2:218" ht="12">
      <c r="B42" s="15"/>
      <c r="C42" s="15"/>
      <c r="D42" s="15"/>
      <c r="E42" s="15"/>
      <c r="F42" s="45"/>
      <c r="G42" s="26" t="s">
        <v>88</v>
      </c>
      <c r="H42" s="26"/>
      <c r="I42" s="45">
        <v>1406</v>
      </c>
      <c r="J42" s="48" t="s">
        <v>8</v>
      </c>
      <c r="K42" s="26" t="s">
        <v>85</v>
      </c>
      <c r="L42" s="15"/>
      <c r="M42" s="45">
        <v>1734</v>
      </c>
      <c r="N42" s="53"/>
      <c r="O42" s="53"/>
      <c r="P42" s="53"/>
      <c r="Q42" s="54"/>
      <c r="R42" s="54"/>
      <c r="T42" s="10"/>
      <c r="U42" s="10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</row>
    <row r="43" spans="2:218" ht="12">
      <c r="B43" s="55"/>
      <c r="C43" s="55"/>
      <c r="D43" s="54"/>
      <c r="E43" s="56"/>
      <c r="F43" s="56"/>
      <c r="G43" s="45"/>
      <c r="H43" s="45"/>
      <c r="I43" s="45"/>
      <c r="J43" s="45"/>
      <c r="K43" s="45"/>
      <c r="L43" s="45"/>
      <c r="M43" s="45"/>
      <c r="N43" s="53"/>
      <c r="O43" s="53"/>
      <c r="P43" s="53"/>
      <c r="Q43" s="54"/>
      <c r="R43" s="54"/>
      <c r="T43" s="10"/>
      <c r="U43" s="10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</row>
    <row r="44" spans="2:218" ht="12">
      <c r="B44" s="55"/>
      <c r="C44" s="55"/>
      <c r="D44" s="54"/>
      <c r="E44" s="56"/>
      <c r="F44" s="56"/>
      <c r="G44" s="45"/>
      <c r="H44" s="45"/>
      <c r="I44" s="45"/>
      <c r="J44" s="45"/>
      <c r="K44" s="45"/>
      <c r="L44" s="45"/>
      <c r="M44" s="45"/>
      <c r="N44" s="53"/>
      <c r="O44" s="53"/>
      <c r="P44" s="53"/>
      <c r="Q44" s="54"/>
      <c r="R44" s="54"/>
      <c r="T44" s="10"/>
      <c r="U44" s="10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</row>
    <row r="45" spans="1:218" ht="12">
      <c r="A45" s="10"/>
      <c r="B45" s="10"/>
      <c r="C45" s="11"/>
      <c r="D45" s="13"/>
      <c r="E45" s="13"/>
      <c r="F45" s="14"/>
      <c r="G45" s="14"/>
      <c r="H45" s="14"/>
      <c r="I45" s="14"/>
      <c r="J45" s="14"/>
      <c r="K45" s="14"/>
      <c r="L45" s="14"/>
      <c r="M45" s="15"/>
      <c r="N45" s="15"/>
      <c r="O45" s="15"/>
      <c r="P45" s="11"/>
      <c r="Q45" s="11"/>
      <c r="R45" s="11"/>
      <c r="T45" s="10"/>
      <c r="U45" s="10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J75"/>
  <sheetViews>
    <sheetView zoomScalePageLayoutView="0" workbookViewId="0" topLeftCell="A1">
      <selection activeCell="B11" sqref="B11"/>
    </sheetView>
  </sheetViews>
  <sheetFormatPr defaultColWidth="9.33203125" defaultRowHeight="12.75"/>
  <cols>
    <col min="1" max="1" width="15" style="63" customWidth="1"/>
    <col min="2" max="2" width="13.83203125" style="63" customWidth="1"/>
    <col min="3" max="3" width="9.33203125" style="63" customWidth="1"/>
    <col min="4" max="4" width="9.5" style="63" customWidth="1"/>
    <col min="5" max="17" width="9.33203125" style="63" customWidth="1"/>
    <col min="18" max="18" width="10.5" style="63" customWidth="1"/>
    <col min="19" max="19" width="3.33203125" style="63" customWidth="1"/>
    <col min="20" max="20" width="14.5" style="63" customWidth="1"/>
    <col min="21" max="21" width="12.66015625" style="63" customWidth="1"/>
    <col min="22" max="22" width="11" style="63" customWidth="1"/>
    <col min="23" max="23" width="10.5" style="63" customWidth="1"/>
    <col min="24" max="24" width="10.83203125" style="63" customWidth="1"/>
    <col min="25" max="25" width="10.5" style="63" customWidth="1"/>
    <col min="26" max="35" width="9.33203125" style="63" customWidth="1"/>
    <col min="36" max="36" width="10.83203125" style="63" bestFit="1" customWidth="1"/>
    <col min="37" max="16384" width="9.33203125" style="63" customWidth="1"/>
  </cols>
  <sheetData>
    <row r="1" spans="1:16" ht="18.75">
      <c r="A1" s="95" t="s">
        <v>211</v>
      </c>
      <c r="B1" s="1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2" customHeight="1">
      <c r="A2" s="95"/>
      <c r="B2" s="15"/>
      <c r="C2" s="6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18" ht="12">
      <c r="A3" s="9" t="s">
        <v>188</v>
      </c>
      <c r="B3" s="15"/>
      <c r="C3" s="6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6"/>
      <c r="R3" s="6"/>
      <c r="T3" s="9" t="s">
        <v>189</v>
      </c>
      <c r="U3" s="15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</row>
    <row r="4" spans="1:218" ht="12">
      <c r="A4" s="10"/>
      <c r="B4" s="10"/>
      <c r="C4" s="11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1"/>
      <c r="Q4" s="11"/>
      <c r="R4" s="11"/>
      <c r="T4" s="10"/>
      <c r="U4" s="10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</row>
    <row r="5" spans="1:218" ht="12">
      <c r="A5" s="16" t="s">
        <v>0</v>
      </c>
      <c r="B5" s="16"/>
      <c r="C5" s="17" t="s">
        <v>1</v>
      </c>
      <c r="D5" s="18" t="s">
        <v>2</v>
      </c>
      <c r="E5" s="18" t="s">
        <v>3</v>
      </c>
      <c r="F5" s="17" t="s">
        <v>4</v>
      </c>
      <c r="G5" s="17" t="s">
        <v>5</v>
      </c>
      <c r="H5" s="17" t="s">
        <v>6</v>
      </c>
      <c r="I5" s="19" t="s">
        <v>7</v>
      </c>
      <c r="J5" s="19" t="s">
        <v>8</v>
      </c>
      <c r="K5" s="17" t="s">
        <v>9</v>
      </c>
      <c r="L5" s="17" t="s">
        <v>10</v>
      </c>
      <c r="M5" s="17" t="s">
        <v>11</v>
      </c>
      <c r="N5" s="17" t="s">
        <v>12</v>
      </c>
      <c r="O5" s="17" t="s">
        <v>13</v>
      </c>
      <c r="P5" s="17" t="s">
        <v>14</v>
      </c>
      <c r="Q5" s="17" t="s">
        <v>15</v>
      </c>
      <c r="R5" s="17" t="s">
        <v>16</v>
      </c>
      <c r="T5" s="16" t="s">
        <v>0</v>
      </c>
      <c r="U5" s="16"/>
      <c r="V5" s="17" t="s">
        <v>1</v>
      </c>
      <c r="W5" s="18" t="s">
        <v>2</v>
      </c>
      <c r="X5" s="18" t="s">
        <v>3</v>
      </c>
      <c r="Y5" s="17" t="s">
        <v>4</v>
      </c>
      <c r="Z5" s="17" t="s">
        <v>5</v>
      </c>
      <c r="AA5" s="17" t="s">
        <v>6</v>
      </c>
      <c r="AB5" s="19" t="s">
        <v>7</v>
      </c>
      <c r="AC5" s="19" t="s">
        <v>8</v>
      </c>
      <c r="AD5" s="17" t="s">
        <v>9</v>
      </c>
      <c r="AE5" s="17" t="s">
        <v>10</v>
      </c>
      <c r="AF5" s="17" t="s">
        <v>11</v>
      </c>
      <c r="AG5" s="17" t="s">
        <v>12</v>
      </c>
      <c r="AH5" s="17" t="s">
        <v>13</v>
      </c>
      <c r="AI5" s="17" t="s">
        <v>14</v>
      </c>
      <c r="AJ5" s="17" t="s">
        <v>15</v>
      </c>
      <c r="AK5" s="17" t="s">
        <v>16</v>
      </c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</row>
    <row r="6" spans="1:218" ht="12">
      <c r="A6" s="5"/>
      <c r="B6" s="5"/>
      <c r="C6" s="20"/>
      <c r="D6" s="21"/>
      <c r="E6" s="21"/>
      <c r="F6" s="20"/>
      <c r="G6" s="20" t="s">
        <v>17</v>
      </c>
      <c r="H6" s="20"/>
      <c r="I6" s="22"/>
      <c r="J6" s="22"/>
      <c r="K6" s="20"/>
      <c r="L6" s="20"/>
      <c r="M6" s="20"/>
      <c r="N6" s="20"/>
      <c r="O6" s="20"/>
      <c r="P6" s="20"/>
      <c r="Q6" s="20"/>
      <c r="R6" s="20" t="s">
        <v>18</v>
      </c>
      <c r="T6" s="5"/>
      <c r="U6" s="5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64" t="s">
        <v>18</v>
      </c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</row>
    <row r="7" spans="1:218" ht="12">
      <c r="A7" s="1" t="s">
        <v>25</v>
      </c>
      <c r="B7" s="1"/>
      <c r="C7" s="14">
        <v>478615</v>
      </c>
      <c r="D7" s="13">
        <v>821280</v>
      </c>
      <c r="E7" s="13">
        <v>416799</v>
      </c>
      <c r="F7" s="14">
        <v>290829</v>
      </c>
      <c r="G7" s="14">
        <v>1106929</v>
      </c>
      <c r="H7" s="14">
        <v>874463</v>
      </c>
      <c r="I7" s="14">
        <v>199779</v>
      </c>
      <c r="J7" s="14">
        <v>283429</v>
      </c>
      <c r="K7" s="14">
        <v>763077</v>
      </c>
      <c r="L7" s="14">
        <v>173726</v>
      </c>
      <c r="M7" s="14">
        <v>38102</v>
      </c>
      <c r="N7" s="14">
        <v>521135</v>
      </c>
      <c r="O7" s="14">
        <v>432171</v>
      </c>
      <c r="P7" s="14">
        <v>70111</v>
      </c>
      <c r="Q7" s="14"/>
      <c r="R7" s="14">
        <v>6470445</v>
      </c>
      <c r="T7" s="1" t="s">
        <v>25</v>
      </c>
      <c r="U7" s="1"/>
      <c r="V7" s="40">
        <f aca="true" t="shared" si="0" ref="V7:AE28">C7*100/C$28</f>
        <v>21.73260560598286</v>
      </c>
      <c r="W7" s="40">
        <f t="shared" si="0"/>
        <v>16.496306468786514</v>
      </c>
      <c r="X7" s="40">
        <f t="shared" si="0"/>
        <v>16.457752476862154</v>
      </c>
      <c r="Y7" s="40">
        <f t="shared" si="0"/>
        <v>30.29566579754138</v>
      </c>
      <c r="Z7" s="40">
        <f t="shared" si="0"/>
        <v>43.01850730584273</v>
      </c>
      <c r="AA7" s="40">
        <f t="shared" si="0"/>
        <v>40.877522581754995</v>
      </c>
      <c r="AB7" s="40">
        <f t="shared" si="0"/>
        <v>38.579216400400895</v>
      </c>
      <c r="AC7" s="40">
        <f t="shared" si="0"/>
        <v>33.644698949927474</v>
      </c>
      <c r="AD7" s="40">
        <f t="shared" si="0"/>
        <v>27.237817839148896</v>
      </c>
      <c r="AE7" s="40">
        <f t="shared" si="0"/>
        <v>24.130957176392148</v>
      </c>
      <c r="AF7" s="40">
        <f>M7*100/M$28</f>
        <v>20.13379552323984</v>
      </c>
      <c r="AG7" s="40">
        <f aca="true" t="shared" si="1" ref="AG7:AI28">N7*100/N$28</f>
        <v>19.54667218782749</v>
      </c>
      <c r="AH7" s="40">
        <f t="shared" si="1"/>
        <v>22.130157819812993</v>
      </c>
      <c r="AI7" s="40">
        <f t="shared" si="1"/>
        <v>21.795465637891425</v>
      </c>
      <c r="AJ7" s="40"/>
      <c r="AK7" s="40">
        <f>R7*100/R$28</f>
        <v>24.58066073438468</v>
      </c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</row>
    <row r="8" spans="1:218" ht="12">
      <c r="A8" s="1" t="s">
        <v>28</v>
      </c>
      <c r="B8" s="1"/>
      <c r="C8" s="14"/>
      <c r="D8" s="14"/>
      <c r="E8" s="14"/>
      <c r="F8" s="14"/>
      <c r="G8" s="14"/>
      <c r="H8" s="14"/>
      <c r="I8" s="14">
        <v>6103</v>
      </c>
      <c r="J8" s="14"/>
      <c r="K8" s="14"/>
      <c r="L8" s="14"/>
      <c r="M8" s="14"/>
      <c r="N8" s="14"/>
      <c r="O8" s="14"/>
      <c r="P8" s="14"/>
      <c r="Q8" s="14">
        <v>205734</v>
      </c>
      <c r="R8" s="14">
        <v>211837</v>
      </c>
      <c r="T8" s="1" t="s">
        <v>28</v>
      </c>
      <c r="U8" s="1"/>
      <c r="V8" s="40"/>
      <c r="W8" s="40"/>
      <c r="X8" s="40"/>
      <c r="Y8" s="40"/>
      <c r="Z8" s="40"/>
      <c r="AA8" s="40"/>
      <c r="AB8" s="40">
        <f t="shared" si="0"/>
        <v>1.1785470829849316</v>
      </c>
      <c r="AC8" s="40"/>
      <c r="AD8" s="40"/>
      <c r="AE8" s="40"/>
      <c r="AF8" s="40"/>
      <c r="AG8" s="40"/>
      <c r="AH8" s="40"/>
      <c r="AI8" s="40"/>
      <c r="AJ8" s="40">
        <f aca="true" t="shared" si="2" ref="AJ8:AK28">Q8*100/Q$28</f>
        <v>22.2183343862889</v>
      </c>
      <c r="AK8" s="40">
        <f t="shared" si="2"/>
        <v>0.8047504349376043</v>
      </c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</row>
    <row r="9" spans="1:218" ht="12">
      <c r="A9" s="1" t="s">
        <v>26</v>
      </c>
      <c r="B9" s="1"/>
      <c r="C9" s="14">
        <v>203842</v>
      </c>
      <c r="D9" s="13">
        <v>381221</v>
      </c>
      <c r="E9" s="13">
        <v>126594</v>
      </c>
      <c r="F9" s="14">
        <v>76507</v>
      </c>
      <c r="G9" s="14">
        <v>196274</v>
      </c>
      <c r="H9" s="14">
        <v>237405</v>
      </c>
      <c r="I9" s="14">
        <v>56894</v>
      </c>
      <c r="J9" s="14">
        <v>86293</v>
      </c>
      <c r="K9" s="14">
        <v>258336</v>
      </c>
      <c r="L9" s="14">
        <v>65668</v>
      </c>
      <c r="M9" s="14">
        <v>13259</v>
      </c>
      <c r="N9" s="14">
        <v>246170</v>
      </c>
      <c r="O9" s="14">
        <v>158446</v>
      </c>
      <c r="P9" s="14">
        <v>17144</v>
      </c>
      <c r="Q9" s="14">
        <v>80851</v>
      </c>
      <c r="R9" s="14">
        <v>2204904</v>
      </c>
      <c r="T9" s="1" t="s">
        <v>26</v>
      </c>
      <c r="U9" s="1"/>
      <c r="V9" s="40">
        <f t="shared" si="0"/>
        <v>9.255910892752544</v>
      </c>
      <c r="W9" s="40">
        <f t="shared" si="0"/>
        <v>7.657240464077128</v>
      </c>
      <c r="X9" s="40">
        <f t="shared" si="0"/>
        <v>4.998698934152642</v>
      </c>
      <c r="Y9" s="40">
        <f t="shared" si="0"/>
        <v>7.96973652274188</v>
      </c>
      <c r="Z9" s="40">
        <f t="shared" si="0"/>
        <v>7.627783266087505</v>
      </c>
      <c r="AA9" s="40">
        <f t="shared" si="0"/>
        <v>11.097700244060121</v>
      </c>
      <c r="AB9" s="40">
        <f t="shared" si="0"/>
        <v>10.98677007034978</v>
      </c>
      <c r="AC9" s="40">
        <f t="shared" si="0"/>
        <v>10.243489574059433</v>
      </c>
      <c r="AD9" s="40">
        <f t="shared" si="0"/>
        <v>9.221230503991562</v>
      </c>
      <c r="AE9" s="40">
        <f t="shared" si="0"/>
        <v>9.121442362451905</v>
      </c>
      <c r="AF9" s="40">
        <f>M9*100/M$28</f>
        <v>7.0062987465917015</v>
      </c>
      <c r="AG9" s="40">
        <f t="shared" si="1"/>
        <v>9.233316304753075</v>
      </c>
      <c r="AH9" s="40">
        <f t="shared" si="1"/>
        <v>8.113536044570527</v>
      </c>
      <c r="AI9" s="40">
        <f t="shared" si="1"/>
        <v>5.329569723666908</v>
      </c>
      <c r="AJ9" s="40">
        <f t="shared" si="2"/>
        <v>8.731539529031874</v>
      </c>
      <c r="AK9" s="40">
        <f t="shared" si="2"/>
        <v>8.376239528484938</v>
      </c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</row>
    <row r="10" spans="1:218" ht="12">
      <c r="A10" s="1" t="s">
        <v>34</v>
      </c>
      <c r="B10" s="1"/>
      <c r="C10" s="14"/>
      <c r="D10" s="14"/>
      <c r="E10" s="14"/>
      <c r="F10" s="14"/>
      <c r="G10" s="14"/>
      <c r="H10" s="14">
        <v>16395</v>
      </c>
      <c r="I10" s="14"/>
      <c r="J10" s="14">
        <v>16866</v>
      </c>
      <c r="K10" s="14">
        <v>31355</v>
      </c>
      <c r="L10" s="14"/>
      <c r="M10" s="14"/>
      <c r="N10" s="14">
        <v>30524</v>
      </c>
      <c r="O10" s="14"/>
      <c r="P10" s="14"/>
      <c r="Q10" s="14">
        <v>34865</v>
      </c>
      <c r="R10" s="14">
        <v>130005</v>
      </c>
      <c r="T10" s="1" t="s">
        <v>34</v>
      </c>
      <c r="U10" s="1"/>
      <c r="V10" s="40"/>
      <c r="W10" s="40"/>
      <c r="X10" s="40"/>
      <c r="Y10" s="40"/>
      <c r="Z10" s="40"/>
      <c r="AA10" s="40">
        <f t="shared" si="0"/>
        <v>0.7663983298640116</v>
      </c>
      <c r="AB10" s="40"/>
      <c r="AC10" s="40">
        <f t="shared" si="0"/>
        <v>2.0020939723510183</v>
      </c>
      <c r="AD10" s="40">
        <f t="shared" si="0"/>
        <v>1.11920786283234</v>
      </c>
      <c r="AE10" s="40"/>
      <c r="AF10" s="40"/>
      <c r="AG10" s="40">
        <f t="shared" si="1"/>
        <v>1.1448907132724655</v>
      </c>
      <c r="AH10" s="40"/>
      <c r="AI10" s="40"/>
      <c r="AJ10" s="40">
        <f t="shared" si="2"/>
        <v>3.7652611059813275</v>
      </c>
      <c r="AK10" s="40">
        <f t="shared" si="2"/>
        <v>0.4938777470133322</v>
      </c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</row>
    <row r="11" spans="1:218" ht="12">
      <c r="A11" s="1" t="s">
        <v>200</v>
      </c>
      <c r="B11" s="1"/>
      <c r="C11" s="14"/>
      <c r="D11" s="14"/>
      <c r="E11" s="13">
        <v>11686</v>
      </c>
      <c r="F11" s="14"/>
      <c r="G11" s="14">
        <v>34802</v>
      </c>
      <c r="H11" s="14"/>
      <c r="I11" s="14"/>
      <c r="J11" s="14"/>
      <c r="K11" s="14"/>
      <c r="L11" s="14"/>
      <c r="M11" s="14"/>
      <c r="N11" s="14"/>
      <c r="O11" s="14">
        <v>42494</v>
      </c>
      <c r="P11" s="14"/>
      <c r="Q11" s="14"/>
      <c r="R11" s="14">
        <v>88982</v>
      </c>
      <c r="T11" s="1" t="s">
        <v>200</v>
      </c>
      <c r="U11" s="1"/>
      <c r="V11" s="40"/>
      <c r="W11" s="40"/>
      <c r="X11" s="40">
        <f t="shared" si="0"/>
        <v>0.4614341575786197</v>
      </c>
      <c r="Y11" s="40"/>
      <c r="Z11" s="40">
        <f t="shared" si="0"/>
        <v>1.3525077861885801</v>
      </c>
      <c r="AA11" s="40"/>
      <c r="AB11" s="40"/>
      <c r="AC11" s="40"/>
      <c r="AD11" s="40"/>
      <c r="AE11" s="40"/>
      <c r="AF11" s="40"/>
      <c r="AG11" s="40"/>
      <c r="AH11" s="40">
        <f t="shared" si="1"/>
        <v>2.1759880380570036</v>
      </c>
      <c r="AI11" s="40"/>
      <c r="AJ11" s="40"/>
      <c r="AK11" s="40">
        <f t="shared" si="2"/>
        <v>0.3380349193087983</v>
      </c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</row>
    <row r="12" spans="1:218" ht="12">
      <c r="A12" s="1" t="s">
        <v>35</v>
      </c>
      <c r="B12" s="1"/>
      <c r="C12" s="14"/>
      <c r="D12" s="13">
        <v>18682</v>
      </c>
      <c r="E12" s="14"/>
      <c r="F12" s="14">
        <v>4345</v>
      </c>
      <c r="G12" s="14"/>
      <c r="H12" s="14">
        <v>30204</v>
      </c>
      <c r="I12" s="14">
        <v>10451</v>
      </c>
      <c r="J12" s="14">
        <v>4648</v>
      </c>
      <c r="K12" s="14"/>
      <c r="L12" s="14"/>
      <c r="M12" s="14"/>
      <c r="N12" s="14"/>
      <c r="O12" s="14"/>
      <c r="P12" s="14">
        <v>25892</v>
      </c>
      <c r="Q12" s="14"/>
      <c r="R12" s="14">
        <v>94222</v>
      </c>
      <c r="T12" s="1" t="s">
        <v>35</v>
      </c>
      <c r="U12" s="1"/>
      <c r="V12" s="40"/>
      <c r="W12" s="40">
        <f t="shared" si="0"/>
        <v>0.375248389647708</v>
      </c>
      <c r="X12" s="40"/>
      <c r="Y12" s="40">
        <f t="shared" si="0"/>
        <v>0.45261878248151766</v>
      </c>
      <c r="Z12" s="40"/>
      <c r="AA12" s="40">
        <f t="shared" si="0"/>
        <v>1.4119118728400493</v>
      </c>
      <c r="AB12" s="40">
        <f t="shared" si="0"/>
        <v>2.0181870496928593</v>
      </c>
      <c r="AC12" s="40">
        <f t="shared" si="0"/>
        <v>0.5517450956650973</v>
      </c>
      <c r="AD12" s="40"/>
      <c r="AE12" s="40"/>
      <c r="AF12" s="40"/>
      <c r="AG12" s="40"/>
      <c r="AH12" s="40"/>
      <c r="AI12" s="40">
        <f t="shared" si="1"/>
        <v>8.04906785377879</v>
      </c>
      <c r="AJ12" s="40"/>
      <c r="AK12" s="40">
        <f t="shared" si="2"/>
        <v>0.3579412259458497</v>
      </c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</row>
    <row r="13" spans="1:218" ht="12">
      <c r="A13" s="1" t="s">
        <v>29</v>
      </c>
      <c r="B13" s="1"/>
      <c r="C13" s="14">
        <v>136664</v>
      </c>
      <c r="D13" s="13">
        <v>321314</v>
      </c>
      <c r="E13" s="13">
        <v>271423</v>
      </c>
      <c r="F13" s="14">
        <v>54843</v>
      </c>
      <c r="G13" s="14">
        <v>144398</v>
      </c>
      <c r="H13" s="14"/>
      <c r="I13" s="14"/>
      <c r="J13" s="14">
        <v>51057</v>
      </c>
      <c r="K13" s="14"/>
      <c r="L13" s="14">
        <v>62597</v>
      </c>
      <c r="M13" s="14">
        <v>20759</v>
      </c>
      <c r="N13" s="14">
        <v>220557</v>
      </c>
      <c r="O13" s="14">
        <v>152284</v>
      </c>
      <c r="P13" s="14">
        <v>51885</v>
      </c>
      <c r="Q13" s="14">
        <v>92728</v>
      </c>
      <c r="R13" s="14">
        <v>1580509</v>
      </c>
      <c r="T13" s="1" t="s">
        <v>29</v>
      </c>
      <c r="U13" s="1"/>
      <c r="V13" s="40">
        <f t="shared" si="0"/>
        <v>6.205540596379223</v>
      </c>
      <c r="W13" s="40">
        <f t="shared" si="0"/>
        <v>6.453942890015183</v>
      </c>
      <c r="X13" s="40">
        <f t="shared" si="0"/>
        <v>10.717426266683356</v>
      </c>
      <c r="Y13" s="40">
        <f t="shared" si="0"/>
        <v>5.712996982194217</v>
      </c>
      <c r="Z13" s="40">
        <f t="shared" si="0"/>
        <v>5.61172976581974</v>
      </c>
      <c r="AA13" s="40">
        <f t="shared" si="0"/>
        <v>0</v>
      </c>
      <c r="AB13" s="40"/>
      <c r="AC13" s="40">
        <f t="shared" si="0"/>
        <v>6.060767932309139</v>
      </c>
      <c r="AD13" s="40"/>
      <c r="AE13" s="40">
        <f t="shared" si="0"/>
        <v>8.694873112663732</v>
      </c>
      <c r="AF13" s="40">
        <f>M13*100/M$28</f>
        <v>10.969436283316776</v>
      </c>
      <c r="AG13" s="40">
        <f t="shared" si="1"/>
        <v>8.272626819788861</v>
      </c>
      <c r="AH13" s="40">
        <f t="shared" si="1"/>
        <v>7.797998832481591</v>
      </c>
      <c r="AI13" s="40">
        <f t="shared" si="1"/>
        <v>16.12953366264918</v>
      </c>
      <c r="AJ13" s="40">
        <f t="shared" si="2"/>
        <v>10.014201400700891</v>
      </c>
      <c r="AK13" s="40">
        <f t="shared" si="2"/>
        <v>6.004216945919731</v>
      </c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</row>
    <row r="14" spans="1:218" ht="12">
      <c r="A14" s="1" t="s">
        <v>27</v>
      </c>
      <c r="B14" s="1"/>
      <c r="C14" s="14">
        <v>59238</v>
      </c>
      <c r="D14" s="13">
        <v>154624</v>
      </c>
      <c r="E14" s="13">
        <v>102156</v>
      </c>
      <c r="F14" s="14">
        <v>28101</v>
      </c>
      <c r="G14" s="14">
        <v>82178</v>
      </c>
      <c r="H14" s="14">
        <v>57666</v>
      </c>
      <c r="I14" s="14">
        <v>9884</v>
      </c>
      <c r="J14" s="14">
        <v>24632</v>
      </c>
      <c r="K14" s="14">
        <v>100211</v>
      </c>
      <c r="L14" s="14">
        <v>20886</v>
      </c>
      <c r="M14" s="14">
        <v>2919</v>
      </c>
      <c r="N14" s="14">
        <v>78277</v>
      </c>
      <c r="O14" s="14">
        <v>51607</v>
      </c>
      <c r="P14" s="14">
        <v>8333</v>
      </c>
      <c r="Q14" s="14"/>
      <c r="R14" s="14">
        <v>780712</v>
      </c>
      <c r="T14" s="1" t="s">
        <v>27</v>
      </c>
      <c r="U14" s="1"/>
      <c r="V14" s="40">
        <f t="shared" si="0"/>
        <v>2.6898364883825474</v>
      </c>
      <c r="W14" s="40">
        <f t="shared" si="0"/>
        <v>3.105792045866995</v>
      </c>
      <c r="X14" s="40">
        <f t="shared" si="0"/>
        <v>4.033738473524001</v>
      </c>
      <c r="Y14" s="40">
        <f t="shared" si="0"/>
        <v>2.9272820268154494</v>
      </c>
      <c r="Z14" s="40">
        <f t="shared" si="0"/>
        <v>3.1936780890007794</v>
      </c>
      <c r="AA14" s="40">
        <f t="shared" si="0"/>
        <v>2.695646605058743</v>
      </c>
      <c r="AB14" s="40">
        <f t="shared" si="0"/>
        <v>1.908693981357212</v>
      </c>
      <c r="AC14" s="40">
        <f t="shared" si="0"/>
        <v>2.9239641128275986</v>
      </c>
      <c r="AD14" s="40">
        <f t="shared" si="0"/>
        <v>3.5770033213934505</v>
      </c>
      <c r="AE14" s="40">
        <f t="shared" si="0"/>
        <v>2.9011153862181045</v>
      </c>
      <c r="AF14" s="40">
        <f>M14*100/M$28</f>
        <v>1.542453129293399</v>
      </c>
      <c r="AG14" s="40">
        <f t="shared" si="1"/>
        <v>2.9360047950081505</v>
      </c>
      <c r="AH14" s="40">
        <f t="shared" si="1"/>
        <v>2.6426369529817806</v>
      </c>
      <c r="AI14" s="40">
        <f t="shared" si="1"/>
        <v>2.590486730478088</v>
      </c>
      <c r="AJ14" s="40"/>
      <c r="AK14" s="40">
        <f t="shared" si="2"/>
        <v>2.9658573410735944</v>
      </c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</row>
    <row r="15" spans="1:218" ht="12">
      <c r="A15" s="1" t="s">
        <v>30</v>
      </c>
      <c r="B15" s="1"/>
      <c r="C15" s="14">
        <v>76592</v>
      </c>
      <c r="D15" s="13">
        <v>146293</v>
      </c>
      <c r="E15" s="13">
        <v>109778</v>
      </c>
      <c r="F15" s="14">
        <v>34127</v>
      </c>
      <c r="G15" s="14">
        <v>96042</v>
      </c>
      <c r="H15" s="14"/>
      <c r="I15" s="14">
        <v>19874</v>
      </c>
      <c r="J15" s="14">
        <v>38695</v>
      </c>
      <c r="K15" s="14"/>
      <c r="L15" s="14">
        <v>48395</v>
      </c>
      <c r="M15" s="14">
        <v>17479</v>
      </c>
      <c r="N15" s="14">
        <v>147948</v>
      </c>
      <c r="O15" s="14">
        <v>112776</v>
      </c>
      <c r="P15" s="14">
        <v>16393</v>
      </c>
      <c r="Q15" s="14">
        <v>46916</v>
      </c>
      <c r="R15" s="14">
        <v>911308</v>
      </c>
      <c r="T15" s="1" t="s">
        <v>30</v>
      </c>
      <c r="U15" s="1"/>
      <c r="V15" s="40">
        <f t="shared" si="0"/>
        <v>3.477834435973464</v>
      </c>
      <c r="W15" s="40">
        <f t="shared" si="0"/>
        <v>2.938454804985127</v>
      </c>
      <c r="X15" s="40">
        <f t="shared" si="0"/>
        <v>4.334701262251046</v>
      </c>
      <c r="Y15" s="40">
        <f t="shared" si="0"/>
        <v>3.5550106305516116</v>
      </c>
      <c r="Z15" s="40">
        <f t="shared" si="0"/>
        <v>3.732473788894995</v>
      </c>
      <c r="AA15" s="40"/>
      <c r="AB15" s="40">
        <f t="shared" si="0"/>
        <v>3.837857566318619</v>
      </c>
      <c r="AC15" s="40">
        <f t="shared" si="0"/>
        <v>4.593325403778172</v>
      </c>
      <c r="AD15" s="40"/>
      <c r="AE15" s="40">
        <f t="shared" si="0"/>
        <v>6.7221813231841985</v>
      </c>
      <c r="AF15" s="40">
        <f>M15*100/M$28</f>
        <v>9.236224133922343</v>
      </c>
      <c r="AG15" s="40">
        <f t="shared" si="1"/>
        <v>5.549216722815972</v>
      </c>
      <c r="AH15" s="40">
        <f t="shared" si="1"/>
        <v>5.774914740431981</v>
      </c>
      <c r="AI15" s="40">
        <f t="shared" si="1"/>
        <v>5.096105720956114</v>
      </c>
      <c r="AJ15" s="40">
        <f t="shared" si="2"/>
        <v>5.066714184661407</v>
      </c>
      <c r="AK15" s="40">
        <f t="shared" si="2"/>
        <v>3.461980245953815</v>
      </c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</row>
    <row r="16" spans="1:218" ht="12">
      <c r="A16" s="1" t="s">
        <v>31</v>
      </c>
      <c r="B16" s="2"/>
      <c r="C16" s="14">
        <v>8507</v>
      </c>
      <c r="D16" s="13">
        <v>11146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>
        <v>19653</v>
      </c>
      <c r="T16" s="1" t="s">
        <v>31</v>
      </c>
      <c r="U16" s="2"/>
      <c r="V16" s="40">
        <f t="shared" si="0"/>
        <v>0.38627973609288513</v>
      </c>
      <c r="W16" s="40">
        <f t="shared" si="0"/>
        <v>0.22387959271027477</v>
      </c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>
        <f t="shared" si="2"/>
        <v>0.07466004662938362</v>
      </c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</row>
    <row r="17" spans="1:218" ht="12">
      <c r="A17" s="1" t="s">
        <v>33</v>
      </c>
      <c r="B17" s="1"/>
      <c r="C17" s="14"/>
      <c r="D17" s="14"/>
      <c r="E17" s="14"/>
      <c r="F17" s="14"/>
      <c r="G17" s="14"/>
      <c r="H17" s="14">
        <v>135895</v>
      </c>
      <c r="I17" s="14"/>
      <c r="J17" s="14"/>
      <c r="K17" s="14">
        <v>167518</v>
      </c>
      <c r="L17" s="14"/>
      <c r="M17" s="14"/>
      <c r="N17" s="14"/>
      <c r="O17" s="14"/>
      <c r="P17" s="14"/>
      <c r="Q17" s="14"/>
      <c r="R17" s="14">
        <v>303413</v>
      </c>
      <c r="T17" s="1" t="s">
        <v>33</v>
      </c>
      <c r="U17" s="1"/>
      <c r="V17" s="40"/>
      <c r="W17" s="40"/>
      <c r="X17" s="40"/>
      <c r="Y17" s="40"/>
      <c r="Z17" s="40"/>
      <c r="AA17" s="40">
        <f t="shared" si="0"/>
        <v>6.35252827306312</v>
      </c>
      <c r="AB17" s="40"/>
      <c r="AC17" s="40"/>
      <c r="AD17" s="40">
        <f t="shared" si="0"/>
        <v>5.979507662763449</v>
      </c>
      <c r="AE17" s="40"/>
      <c r="AF17" s="40"/>
      <c r="AG17" s="40"/>
      <c r="AH17" s="40"/>
      <c r="AI17" s="40"/>
      <c r="AJ17" s="40"/>
      <c r="AK17" s="40">
        <f t="shared" si="2"/>
        <v>1.1526397358144391</v>
      </c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</row>
    <row r="18" spans="1:218" ht="12">
      <c r="A18" s="1" t="s">
        <v>19</v>
      </c>
      <c r="B18" s="1"/>
      <c r="C18" s="14">
        <v>588171</v>
      </c>
      <c r="D18" s="13">
        <v>1455706</v>
      </c>
      <c r="E18" s="13">
        <v>606977</v>
      </c>
      <c r="F18" s="14">
        <v>234151</v>
      </c>
      <c r="G18" s="14">
        <v>467863</v>
      </c>
      <c r="H18" s="14">
        <v>409266</v>
      </c>
      <c r="I18" s="14">
        <v>93841</v>
      </c>
      <c r="J18" s="14">
        <v>164829</v>
      </c>
      <c r="K18" s="14">
        <v>530860</v>
      </c>
      <c r="L18" s="14">
        <v>141685</v>
      </c>
      <c r="M18" s="14">
        <v>37132</v>
      </c>
      <c r="N18" s="14">
        <v>503042</v>
      </c>
      <c r="O18" s="14">
        <v>404417</v>
      </c>
      <c r="P18" s="14">
        <v>55193</v>
      </c>
      <c r="Q18" s="14">
        <v>182127</v>
      </c>
      <c r="R18" s="14">
        <v>5875260</v>
      </c>
      <c r="T18" s="1" t="s">
        <v>19</v>
      </c>
      <c r="U18" s="1"/>
      <c r="V18" s="40">
        <f t="shared" si="0"/>
        <v>26.70724563976588</v>
      </c>
      <c r="W18" s="40">
        <f t="shared" si="0"/>
        <v>29.239446113933543</v>
      </c>
      <c r="X18" s="40">
        <f t="shared" si="0"/>
        <v>23.967133378794955</v>
      </c>
      <c r="Y18" s="40">
        <f t="shared" si="0"/>
        <v>24.391516809396972</v>
      </c>
      <c r="Z18" s="40">
        <f t="shared" si="0"/>
        <v>18.182528313589668</v>
      </c>
      <c r="AA18" s="40">
        <f t="shared" si="0"/>
        <v>19.131490019525746</v>
      </c>
      <c r="AB18" s="40">
        <f t="shared" si="0"/>
        <v>18.12158558321956</v>
      </c>
      <c r="AC18" s="40">
        <f t="shared" si="0"/>
        <v>19.5661773608826</v>
      </c>
      <c r="AD18" s="40">
        <f t="shared" si="0"/>
        <v>18.94889765789112</v>
      </c>
      <c r="AE18" s="40">
        <f t="shared" si="0"/>
        <v>19.68038559304377</v>
      </c>
      <c r="AF18" s="40">
        <f>M18*100/M$28</f>
        <v>19.621229735156728</v>
      </c>
      <c r="AG18" s="40">
        <f t="shared" si="1"/>
        <v>18.868042005831725</v>
      </c>
      <c r="AH18" s="40">
        <f t="shared" si="1"/>
        <v>20.708960191718813</v>
      </c>
      <c r="AI18" s="40">
        <f t="shared" si="1"/>
        <v>17.15789440960964</v>
      </c>
      <c r="AJ18" s="40">
        <f t="shared" si="2"/>
        <v>19.66888597301194</v>
      </c>
      <c r="AK18" s="40">
        <f t="shared" si="2"/>
        <v>22.319604414580596</v>
      </c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</row>
    <row r="19" spans="1:218" ht="12">
      <c r="A19" s="1" t="s">
        <v>20</v>
      </c>
      <c r="B19" s="1"/>
      <c r="C19" s="14">
        <v>247103</v>
      </c>
      <c r="D19" s="13">
        <v>496939</v>
      </c>
      <c r="E19" s="13">
        <v>271835</v>
      </c>
      <c r="F19" s="14">
        <v>107557</v>
      </c>
      <c r="G19" s="14">
        <v>264367</v>
      </c>
      <c r="H19" s="14">
        <v>281298</v>
      </c>
      <c r="I19" s="14">
        <v>84065</v>
      </c>
      <c r="J19" s="14">
        <v>129220</v>
      </c>
      <c r="K19" s="14">
        <v>687061</v>
      </c>
      <c r="L19" s="14">
        <v>128539</v>
      </c>
      <c r="M19" s="14">
        <v>32603</v>
      </c>
      <c r="N19" s="14">
        <v>487291</v>
      </c>
      <c r="O19" s="14">
        <v>398597</v>
      </c>
      <c r="P19" s="14">
        <v>38738</v>
      </c>
      <c r="Q19" s="14">
        <v>151234</v>
      </c>
      <c r="R19" s="14">
        <v>3806447</v>
      </c>
      <c r="T19" s="1" t="s">
        <v>20</v>
      </c>
      <c r="U19" s="1"/>
      <c r="V19" s="40">
        <f t="shared" si="0"/>
        <v>11.220275258935018</v>
      </c>
      <c r="W19" s="40">
        <f t="shared" si="0"/>
        <v>9.981562975224406</v>
      </c>
      <c r="X19" s="40">
        <f t="shared" si="0"/>
        <v>10.733694525533467</v>
      </c>
      <c r="Y19" s="40">
        <f t="shared" si="0"/>
        <v>11.204215969474014</v>
      </c>
      <c r="Z19" s="40">
        <f t="shared" si="0"/>
        <v>10.274076947052363</v>
      </c>
      <c r="AA19" s="40">
        <f t="shared" si="0"/>
        <v>13.149516157004376</v>
      </c>
      <c r="AB19" s="40">
        <f t="shared" si="0"/>
        <v>16.23374742440247</v>
      </c>
      <c r="AC19" s="40">
        <f t="shared" si="0"/>
        <v>15.339178412617015</v>
      </c>
      <c r="AD19" s="40">
        <f t="shared" si="0"/>
        <v>24.524448204288007</v>
      </c>
      <c r="AE19" s="40">
        <f t="shared" si="0"/>
        <v>17.854374730876614</v>
      </c>
      <c r="AF19" s="40">
        <f>M19*100/M$28</f>
        <v>17.228023081313015</v>
      </c>
      <c r="AG19" s="40">
        <f t="shared" si="1"/>
        <v>18.277255292925336</v>
      </c>
      <c r="AH19" s="40">
        <f t="shared" si="1"/>
        <v>20.410935755763344</v>
      </c>
      <c r="AI19" s="40">
        <f t="shared" si="1"/>
        <v>12.04251469641908</v>
      </c>
      <c r="AJ19" s="40">
        <f t="shared" si="2"/>
        <v>16.332582765007317</v>
      </c>
      <c r="AK19" s="40">
        <f t="shared" si="2"/>
        <v>14.46036282055042</v>
      </c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</row>
    <row r="20" spans="1:218" ht="12">
      <c r="A20" s="1" t="s">
        <v>21</v>
      </c>
      <c r="B20" s="1"/>
      <c r="C20" s="14">
        <v>65099</v>
      </c>
      <c r="D20" s="13">
        <v>110058</v>
      </c>
      <c r="E20" s="13">
        <v>90285</v>
      </c>
      <c r="F20" s="14">
        <v>25447</v>
      </c>
      <c r="G20" s="14">
        <v>59898</v>
      </c>
      <c r="H20" s="14">
        <v>53291</v>
      </c>
      <c r="I20" s="14">
        <v>11124</v>
      </c>
      <c r="J20" s="14">
        <v>26756</v>
      </c>
      <c r="K20" s="14">
        <v>117329</v>
      </c>
      <c r="L20" s="14">
        <v>53745</v>
      </c>
      <c r="M20" s="14">
        <v>21380</v>
      </c>
      <c r="N20" s="14">
        <v>259380</v>
      </c>
      <c r="O20" s="14">
        <v>109888</v>
      </c>
      <c r="P20" s="14">
        <v>16635</v>
      </c>
      <c r="Q20" s="14">
        <v>83707</v>
      </c>
      <c r="R20" s="14">
        <v>1104022</v>
      </c>
      <c r="T20" s="1" t="s">
        <v>21</v>
      </c>
      <c r="U20" s="1"/>
      <c r="V20" s="40">
        <f t="shared" si="0"/>
        <v>2.9559685599989103</v>
      </c>
      <c r="W20" s="40">
        <f t="shared" si="0"/>
        <v>2.2106352247001095</v>
      </c>
      <c r="X20" s="40">
        <f t="shared" si="0"/>
        <v>3.5649993938888995</v>
      </c>
      <c r="Y20" s="40">
        <f t="shared" si="0"/>
        <v>2.650814765893482</v>
      </c>
      <c r="Z20" s="40">
        <f t="shared" si="0"/>
        <v>2.327811946931888</v>
      </c>
      <c r="AA20" s="40">
        <f t="shared" si="0"/>
        <v>2.491133479523211</v>
      </c>
      <c r="AB20" s="40">
        <f t="shared" si="0"/>
        <v>2.148149721632702</v>
      </c>
      <c r="AC20" s="40">
        <f t="shared" si="0"/>
        <v>3.176095477542028</v>
      </c>
      <c r="AD20" s="40">
        <f t="shared" si="0"/>
        <v>4.188025493167139</v>
      </c>
      <c r="AE20" s="40">
        <f t="shared" si="0"/>
        <v>7.465309127276263</v>
      </c>
      <c r="AF20" s="40">
        <f>M20*100/M$28</f>
        <v>11.297584071357612</v>
      </c>
      <c r="AG20" s="40">
        <f t="shared" si="1"/>
        <v>9.728795479249513</v>
      </c>
      <c r="AH20" s="40">
        <f t="shared" si="1"/>
        <v>5.627029075304938</v>
      </c>
      <c r="AI20" s="40">
        <f t="shared" si="1"/>
        <v>5.171336464838953</v>
      </c>
      <c r="AJ20" s="40">
        <f t="shared" si="2"/>
        <v>9.039974513075547</v>
      </c>
      <c r="AK20" s="40">
        <f t="shared" si="2"/>
        <v>4.194084058406623</v>
      </c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</row>
    <row r="21" spans="1:218" ht="12">
      <c r="A21" s="1" t="s">
        <v>22</v>
      </c>
      <c r="B21" s="1"/>
      <c r="C21" s="14">
        <v>217194</v>
      </c>
      <c r="D21" s="13">
        <v>879139</v>
      </c>
      <c r="E21" s="13">
        <v>422410</v>
      </c>
      <c r="F21" s="14">
        <v>62755</v>
      </c>
      <c r="G21" s="14">
        <v>86400</v>
      </c>
      <c r="H21" s="14">
        <v>15049</v>
      </c>
      <c r="I21" s="14"/>
      <c r="J21" s="14">
        <v>4252</v>
      </c>
      <c r="K21" s="14"/>
      <c r="L21" s="14"/>
      <c r="M21" s="14"/>
      <c r="N21" s="14"/>
      <c r="O21" s="14"/>
      <c r="P21" s="14"/>
      <c r="Q21" s="14"/>
      <c r="R21" s="14">
        <v>1687199</v>
      </c>
      <c r="T21" s="1" t="s">
        <v>22</v>
      </c>
      <c r="U21" s="1"/>
      <c r="V21" s="40">
        <f t="shared" si="0"/>
        <v>9.862188903368766</v>
      </c>
      <c r="W21" s="40">
        <f t="shared" si="0"/>
        <v>17.658467724360154</v>
      </c>
      <c r="X21" s="40">
        <f t="shared" si="0"/>
        <v>16.679308788531984</v>
      </c>
      <c r="Y21" s="40">
        <f t="shared" si="0"/>
        <v>6.5371902634355905</v>
      </c>
      <c r="Z21" s="40">
        <f t="shared" si="0"/>
        <v>3.3577573911468686</v>
      </c>
      <c r="AA21" s="40">
        <f t="shared" si="0"/>
        <v>0.7034784059849656</v>
      </c>
      <c r="AB21" s="40"/>
      <c r="AC21" s="40">
        <f t="shared" si="0"/>
        <v>0.5047375530912207</v>
      </c>
      <c r="AD21" s="40"/>
      <c r="AE21" s="40"/>
      <c r="AF21" s="40"/>
      <c r="AG21" s="40"/>
      <c r="AH21" s="40"/>
      <c r="AI21" s="40"/>
      <c r="AJ21" s="40"/>
      <c r="AK21" s="40">
        <f t="shared" si="2"/>
        <v>6.409523025138626</v>
      </c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</row>
    <row r="22" spans="1:218" ht="12">
      <c r="A22" s="1" t="s">
        <v>36</v>
      </c>
      <c r="B22" s="1"/>
      <c r="C22" s="14">
        <v>35899</v>
      </c>
      <c r="D22" s="24">
        <v>90445</v>
      </c>
      <c r="E22" s="24">
        <v>29254</v>
      </c>
      <c r="F22" s="25">
        <v>14226</v>
      </c>
      <c r="G22" s="25">
        <v>33995</v>
      </c>
      <c r="H22" s="14">
        <v>28295</v>
      </c>
      <c r="I22" s="14">
        <v>4368</v>
      </c>
      <c r="J22" s="14">
        <v>7344</v>
      </c>
      <c r="K22" s="14">
        <v>35536</v>
      </c>
      <c r="L22" s="14">
        <v>14689</v>
      </c>
      <c r="M22" s="14"/>
      <c r="N22" s="14">
        <v>27460</v>
      </c>
      <c r="O22" s="14">
        <v>28790</v>
      </c>
      <c r="P22" s="14">
        <v>1900</v>
      </c>
      <c r="Q22" s="14">
        <v>5048</v>
      </c>
      <c r="R22" s="14">
        <v>357249</v>
      </c>
      <c r="T22" s="1" t="s">
        <v>36</v>
      </c>
      <c r="U22" s="1"/>
      <c r="V22" s="40">
        <f t="shared" si="0"/>
        <v>1.6300759663804494</v>
      </c>
      <c r="W22" s="40">
        <f t="shared" si="0"/>
        <v>1.816686682458353</v>
      </c>
      <c r="X22" s="40">
        <f t="shared" si="0"/>
        <v>1.155125350488186</v>
      </c>
      <c r="Y22" s="40">
        <f t="shared" si="0"/>
        <v>1.4819228537588194</v>
      </c>
      <c r="Z22" s="40">
        <f t="shared" si="0"/>
        <v>1.3211453994448819</v>
      </c>
      <c r="AA22" s="40">
        <f t="shared" si="0"/>
        <v>1.3226740313206593</v>
      </c>
      <c r="AB22" s="40">
        <f t="shared" si="0"/>
        <v>0.8435021560672098</v>
      </c>
      <c r="AC22" s="40">
        <f t="shared" si="0"/>
        <v>0.8717762440973483</v>
      </c>
      <c r="AD22" s="40">
        <f t="shared" si="0"/>
        <v>1.2684474761157722</v>
      </c>
      <c r="AE22" s="40">
        <f t="shared" si="0"/>
        <v>2.040337255010904</v>
      </c>
      <c r="AF22" s="40"/>
      <c r="AG22" s="40">
        <f t="shared" si="1"/>
        <v>1.0299665504672357</v>
      </c>
      <c r="AH22" s="40">
        <f t="shared" si="1"/>
        <v>1.474248025972164</v>
      </c>
      <c r="AI22" s="40">
        <f t="shared" si="1"/>
        <v>0.5906546007330334</v>
      </c>
      <c r="AJ22" s="40">
        <f t="shared" si="2"/>
        <v>0.5451609942060445</v>
      </c>
      <c r="AK22" s="40">
        <f t="shared" si="2"/>
        <v>1.35715804194274</v>
      </c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</row>
    <row r="23" spans="1:218" ht="12">
      <c r="A23" s="1" t="s">
        <v>32</v>
      </c>
      <c r="B23" s="1"/>
      <c r="C23" s="14">
        <v>35162</v>
      </c>
      <c r="D23" s="13">
        <v>71608</v>
      </c>
      <c r="E23" s="14"/>
      <c r="F23" s="14">
        <v>14858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>
        <v>121628</v>
      </c>
      <c r="T23" s="1" t="s">
        <v>32</v>
      </c>
      <c r="U23" s="1"/>
      <c r="V23" s="40">
        <f t="shared" si="0"/>
        <v>1.5966108005757642</v>
      </c>
      <c r="W23" s="40">
        <f t="shared" si="0"/>
        <v>1.4383249483938054</v>
      </c>
      <c r="X23" s="40"/>
      <c r="Y23" s="40">
        <f t="shared" si="0"/>
        <v>1.5477583130288581</v>
      </c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>
        <f t="shared" si="2"/>
        <v>0.4620542487884125</v>
      </c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</row>
    <row r="24" spans="1:218" ht="12">
      <c r="A24" s="83" t="s">
        <v>24</v>
      </c>
      <c r="B24" s="1"/>
      <c r="C24" s="14"/>
      <c r="D24" s="14"/>
      <c r="E24" s="14"/>
      <c r="F24" s="14"/>
      <c r="G24" s="14"/>
      <c r="H24" s="14"/>
      <c r="I24" s="14"/>
      <c r="J24" s="14"/>
      <c r="K24" s="14">
        <v>13516</v>
      </c>
      <c r="L24" s="14"/>
      <c r="M24" s="14"/>
      <c r="N24" s="14">
        <v>8849</v>
      </c>
      <c r="O24" s="14">
        <v>6841</v>
      </c>
      <c r="P24" s="14"/>
      <c r="Q24" s="14">
        <v>4173</v>
      </c>
      <c r="R24" s="14">
        <v>33379</v>
      </c>
      <c r="T24" s="1" t="s">
        <v>24</v>
      </c>
      <c r="U24" s="1"/>
      <c r="V24" s="40"/>
      <c r="W24" s="40"/>
      <c r="X24" s="40"/>
      <c r="Y24" s="40"/>
      <c r="Z24" s="40"/>
      <c r="AA24" s="40"/>
      <c r="AB24" s="40"/>
      <c r="AC24" s="40"/>
      <c r="AD24" s="40">
        <f t="shared" si="0"/>
        <v>0.4824497998418724</v>
      </c>
      <c r="AE24" s="40"/>
      <c r="AF24" s="40"/>
      <c r="AG24" s="40">
        <f t="shared" si="1"/>
        <v>0.33190728350635723</v>
      </c>
      <c r="AH24" s="40">
        <f t="shared" si="1"/>
        <v>0.35030672961707443</v>
      </c>
      <c r="AI24" s="40"/>
      <c r="AJ24" s="40">
        <f t="shared" si="2"/>
        <v>0.4506649819377622</v>
      </c>
      <c r="AK24" s="40">
        <f t="shared" si="2"/>
        <v>0.12680393306071316</v>
      </c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</row>
    <row r="25" spans="1:218" ht="12">
      <c r="A25" s="83" t="s">
        <v>37</v>
      </c>
      <c r="B25" s="1"/>
      <c r="C25" s="14">
        <v>2703</v>
      </c>
      <c r="D25" s="24">
        <v>5596</v>
      </c>
      <c r="E25" s="14"/>
      <c r="F25" s="25">
        <v>2396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>
        <v>10695</v>
      </c>
      <c r="T25" s="1" t="s">
        <v>37</v>
      </c>
      <c r="U25" s="1"/>
      <c r="V25" s="40">
        <f t="shared" si="0"/>
        <v>0.12273587947091437</v>
      </c>
      <c r="W25" s="40">
        <f t="shared" si="0"/>
        <v>0.11240177649441034</v>
      </c>
      <c r="X25" s="40"/>
      <c r="Y25" s="40">
        <f t="shared" si="0"/>
        <v>0.24959139305540073</v>
      </c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>
        <f t="shared" si="2"/>
        <v>0.04062937967237866</v>
      </c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</row>
    <row r="26" spans="1:218" ht="12">
      <c r="A26" s="1" t="s">
        <v>38</v>
      </c>
      <c r="B26" s="1"/>
      <c r="C26" s="14"/>
      <c r="D26" s="14"/>
      <c r="E26" s="14"/>
      <c r="F26" s="14"/>
      <c r="G26" s="14"/>
      <c r="H26" s="14"/>
      <c r="I26" s="14"/>
      <c r="J26" s="14">
        <v>4397</v>
      </c>
      <c r="K26" s="14">
        <v>37869</v>
      </c>
      <c r="L26" s="14">
        <v>10000</v>
      </c>
      <c r="M26" s="14"/>
      <c r="N26" s="14">
        <v>33633</v>
      </c>
      <c r="O26" s="14">
        <v>10879</v>
      </c>
      <c r="P26" s="14">
        <v>1814</v>
      </c>
      <c r="Q26" s="14">
        <v>8609</v>
      </c>
      <c r="R26" s="14">
        <v>107201</v>
      </c>
      <c r="T26" s="1" t="s">
        <v>38</v>
      </c>
      <c r="U26" s="1"/>
      <c r="V26" s="40"/>
      <c r="W26" s="40"/>
      <c r="X26" s="40"/>
      <c r="Y26" s="40"/>
      <c r="Z26" s="40"/>
      <c r="AA26" s="40"/>
      <c r="AB26" s="40"/>
      <c r="AC26" s="40">
        <f t="shared" si="0"/>
        <v>0.5219499108518574</v>
      </c>
      <c r="AD26" s="40">
        <f t="shared" si="0"/>
        <v>1.351723251717362</v>
      </c>
      <c r="AE26" s="40">
        <f t="shared" si="0"/>
        <v>1.3890239328823635</v>
      </c>
      <c r="AF26" s="40"/>
      <c r="AG26" s="40">
        <f t="shared" si="1"/>
        <v>1.261502730949182</v>
      </c>
      <c r="AH26" s="40">
        <f t="shared" si="1"/>
        <v>0.5570803846665916</v>
      </c>
      <c r="AI26" s="40">
        <f t="shared" si="1"/>
        <v>0.5639197082788014</v>
      </c>
      <c r="AJ26" s="40">
        <f t="shared" si="2"/>
        <v>0.9297327652773053</v>
      </c>
      <c r="AK26" s="40">
        <f t="shared" si="2"/>
        <v>0.4072473240073553</v>
      </c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</row>
    <row r="27" spans="1:218" ht="12">
      <c r="A27" s="1" t="s">
        <v>201</v>
      </c>
      <c r="B27" s="1"/>
      <c r="C27" s="14">
        <f>16356+31145</f>
        <v>47501</v>
      </c>
      <c r="D27" s="13">
        <v>14518</v>
      </c>
      <c r="E27" s="13">
        <v>73342</v>
      </c>
      <c r="F27" s="14">
        <v>9827</v>
      </c>
      <c r="G27" s="14"/>
      <c r="H27" s="14"/>
      <c r="I27" s="14">
        <v>21458</v>
      </c>
      <c r="J27" s="14"/>
      <c r="K27" s="14">
        <f>45608+13259</f>
        <v>58867</v>
      </c>
      <c r="L27" s="14"/>
      <c r="M27" s="14">
        <v>5611</v>
      </c>
      <c r="N27" s="14">
        <v>101840</v>
      </c>
      <c r="O27" s="14">
        <v>43670</v>
      </c>
      <c r="P27" s="14">
        <v>17639</v>
      </c>
      <c r="Q27" s="14">
        <v>29973</v>
      </c>
      <c r="R27" s="14">
        <v>379842</v>
      </c>
      <c r="T27" s="1" t="s">
        <v>205</v>
      </c>
      <c r="U27" s="1"/>
      <c r="V27" s="40">
        <f t="shared" si="0"/>
        <v>2.156891235940771</v>
      </c>
      <c r="W27" s="40">
        <f t="shared" si="0"/>
        <v>0.29160989834629186</v>
      </c>
      <c r="X27" s="40">
        <f t="shared" si="0"/>
        <v>2.89598699171069</v>
      </c>
      <c r="Y27" s="40">
        <f t="shared" si="0"/>
        <v>1.0236788896308109</v>
      </c>
      <c r="Z27" s="40"/>
      <c r="AA27" s="40"/>
      <c r="AB27" s="40">
        <f t="shared" si="0"/>
        <v>4.143742963573761</v>
      </c>
      <c r="AC27" s="40"/>
      <c r="AD27" s="40">
        <f t="shared" si="0"/>
        <v>2.101240926849031</v>
      </c>
      <c r="AE27" s="40"/>
      <c r="AF27" s="40">
        <f>M27*100/M$28</f>
        <v>2.964955295808586</v>
      </c>
      <c r="AG27" s="40">
        <f t="shared" si="1"/>
        <v>3.8198031136046353</v>
      </c>
      <c r="AH27" s="40">
        <f t="shared" si="1"/>
        <v>2.2362074086212016</v>
      </c>
      <c r="AI27" s="40">
        <f t="shared" si="1"/>
        <v>5.483450790699988</v>
      </c>
      <c r="AJ27" s="40">
        <f t="shared" si="2"/>
        <v>3.2369474008196852</v>
      </c>
      <c r="AK27" s="40">
        <f t="shared" si="2"/>
        <v>1.4429868942043624</v>
      </c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</row>
    <row r="28" spans="1:218" ht="12">
      <c r="A28" s="1" t="s">
        <v>39</v>
      </c>
      <c r="B28" s="1"/>
      <c r="C28" s="14">
        <v>2202290</v>
      </c>
      <c r="D28" s="13">
        <v>4978569</v>
      </c>
      <c r="E28" s="13">
        <v>2532539</v>
      </c>
      <c r="F28" s="14">
        <v>959969</v>
      </c>
      <c r="G28" s="14">
        <v>2573146</v>
      </c>
      <c r="H28" s="14">
        <v>2139227</v>
      </c>
      <c r="I28" s="14">
        <v>517841</v>
      </c>
      <c r="J28" s="14">
        <v>842418</v>
      </c>
      <c r="K28" s="14">
        <v>2801535</v>
      </c>
      <c r="L28" s="14">
        <v>719930</v>
      </c>
      <c r="M28" s="14">
        <v>189244</v>
      </c>
      <c r="N28" s="14">
        <v>2666106</v>
      </c>
      <c r="O28" s="14">
        <v>1952860</v>
      </c>
      <c r="P28" s="14">
        <v>321677</v>
      </c>
      <c r="Q28" s="14">
        <v>925965</v>
      </c>
      <c r="R28" s="14">
        <v>26323316</v>
      </c>
      <c r="T28" s="1" t="s">
        <v>39</v>
      </c>
      <c r="U28" s="3"/>
      <c r="V28" s="40">
        <f t="shared" si="0"/>
        <v>100</v>
      </c>
      <c r="W28" s="40">
        <f t="shared" si="0"/>
        <v>100</v>
      </c>
      <c r="X28" s="40">
        <f t="shared" si="0"/>
        <v>100</v>
      </c>
      <c r="Y28" s="40">
        <f t="shared" si="0"/>
        <v>100</v>
      </c>
      <c r="Z28" s="40">
        <f t="shared" si="0"/>
        <v>100</v>
      </c>
      <c r="AA28" s="40">
        <f t="shared" si="0"/>
        <v>100</v>
      </c>
      <c r="AB28" s="40">
        <f t="shared" si="0"/>
        <v>100</v>
      </c>
      <c r="AC28" s="40">
        <f t="shared" si="0"/>
        <v>100</v>
      </c>
      <c r="AD28" s="40">
        <f t="shared" si="0"/>
        <v>100</v>
      </c>
      <c r="AE28" s="40">
        <f t="shared" si="0"/>
        <v>100</v>
      </c>
      <c r="AF28" s="40">
        <f>M28*100/M$28</f>
        <v>100</v>
      </c>
      <c r="AG28" s="40">
        <f t="shared" si="1"/>
        <v>100</v>
      </c>
      <c r="AH28" s="40">
        <f t="shared" si="1"/>
        <v>100</v>
      </c>
      <c r="AI28" s="40">
        <f t="shared" si="1"/>
        <v>100</v>
      </c>
      <c r="AJ28" s="40">
        <f t="shared" si="2"/>
        <v>100</v>
      </c>
      <c r="AK28" s="40">
        <f t="shared" si="2"/>
        <v>100</v>
      </c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</row>
    <row r="29" spans="20:218" ht="12">
      <c r="T29" s="90" t="s">
        <v>207</v>
      </c>
      <c r="U29" s="26" t="s">
        <v>41</v>
      </c>
      <c r="V29" s="79"/>
      <c r="W29" s="79"/>
      <c r="X29" s="79"/>
      <c r="Y29" s="79"/>
      <c r="Z29" s="80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</row>
    <row r="30" spans="1:218" ht="12">
      <c r="A30" s="1" t="s">
        <v>40</v>
      </c>
      <c r="B30" s="1"/>
      <c r="C30" s="14">
        <v>3682963</v>
      </c>
      <c r="D30" s="13">
        <v>7506052</v>
      </c>
      <c r="E30" s="13">
        <v>3769114</v>
      </c>
      <c r="F30" s="14">
        <v>1479131</v>
      </c>
      <c r="G30" s="14">
        <v>3412766</v>
      </c>
      <c r="H30" s="14">
        <v>3032797</v>
      </c>
      <c r="I30" s="14">
        <v>706444</v>
      </c>
      <c r="J30" s="14">
        <v>1241554</v>
      </c>
      <c r="K30" s="14">
        <v>4409404</v>
      </c>
      <c r="L30" s="14">
        <v>1156448</v>
      </c>
      <c r="M30" s="14">
        <v>318775</v>
      </c>
      <c r="N30" s="14">
        <v>4612101</v>
      </c>
      <c r="O30" s="14">
        <v>3330735</v>
      </c>
      <c r="P30" s="14">
        <v>521403</v>
      </c>
      <c r="Q30" s="14">
        <v>1771144</v>
      </c>
      <c r="R30" s="14">
        <v>40950831</v>
      </c>
      <c r="U30" s="26" t="s">
        <v>43</v>
      </c>
      <c r="V30" s="27"/>
      <c r="W30" s="27"/>
      <c r="X30" s="27"/>
      <c r="Y30" s="27"/>
      <c r="Z30" s="28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</row>
    <row r="31" spans="1:218" ht="12">
      <c r="A31" s="2" t="s">
        <v>42</v>
      </c>
      <c r="B31" s="1"/>
      <c r="C31" s="14">
        <v>3056372</v>
      </c>
      <c r="D31" s="13">
        <v>6321953</v>
      </c>
      <c r="E31" s="13">
        <v>3213604</v>
      </c>
      <c r="F31" s="14">
        <v>1177279</v>
      </c>
      <c r="G31" s="14">
        <v>3012713</v>
      </c>
      <c r="H31" s="14">
        <v>2583567</v>
      </c>
      <c r="I31" s="14">
        <v>604749</v>
      </c>
      <c r="J31" s="14">
        <v>1050054</v>
      </c>
      <c r="K31" s="14">
        <v>3584259</v>
      </c>
      <c r="L31" s="14">
        <v>887157</v>
      </c>
      <c r="M31" s="14">
        <v>230127</v>
      </c>
      <c r="N31" s="14">
        <v>3408003</v>
      </c>
      <c r="O31" s="14">
        <v>2520633</v>
      </c>
      <c r="P31" s="14">
        <v>409663</v>
      </c>
      <c r="Q31" s="14">
        <v>1215072</v>
      </c>
      <c r="R31" s="14">
        <v>33275205</v>
      </c>
      <c r="U31" s="26" t="s">
        <v>45</v>
      </c>
      <c r="V31" s="27"/>
      <c r="W31" s="27"/>
      <c r="X31" s="27"/>
      <c r="Y31" s="27"/>
      <c r="Z31" s="28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</row>
    <row r="32" spans="1:218" ht="12">
      <c r="A32" s="1" t="s">
        <v>44</v>
      </c>
      <c r="B32" s="1"/>
      <c r="C32" s="29">
        <v>82.98676907696331</v>
      </c>
      <c r="D32" s="29">
        <v>84.22474291411784</v>
      </c>
      <c r="E32" s="29">
        <v>85.26152299983497</v>
      </c>
      <c r="F32" s="29">
        <v>79.59261214861971</v>
      </c>
      <c r="G32" s="29">
        <v>88.27774889927994</v>
      </c>
      <c r="H32" s="29">
        <v>85.18760075270451</v>
      </c>
      <c r="I32" s="29">
        <v>85.6046622237573</v>
      </c>
      <c r="J32" s="29">
        <v>84.57578164139457</v>
      </c>
      <c r="K32" s="29">
        <v>81.28669997124328</v>
      </c>
      <c r="L32" s="29">
        <v>76.71395514541078</v>
      </c>
      <c r="M32" s="29">
        <v>72.19104383969885</v>
      </c>
      <c r="N32" s="29">
        <v>73.89263591582231</v>
      </c>
      <c r="O32" s="29">
        <v>75.67798098617872</v>
      </c>
      <c r="P32" s="29">
        <v>78.56935997683175</v>
      </c>
      <c r="Q32" s="29">
        <v>68.60379506127113</v>
      </c>
      <c r="R32" s="29">
        <v>81.25648292704976</v>
      </c>
      <c r="U32" s="26" t="s">
        <v>47</v>
      </c>
      <c r="V32" s="27"/>
      <c r="W32" s="27"/>
      <c r="X32" s="27"/>
      <c r="Y32" s="27"/>
      <c r="Z32" s="28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</row>
    <row r="33" spans="1:218" ht="12">
      <c r="A33" s="1" t="s">
        <v>67</v>
      </c>
      <c r="B33" s="1"/>
      <c r="C33" s="62">
        <f aca="true" t="shared" si="3" ref="C33:R33">(C28/C31)*100</f>
        <v>72.05569217359667</v>
      </c>
      <c r="D33" s="62">
        <f t="shared" si="3"/>
        <v>78.75049055252387</v>
      </c>
      <c r="E33" s="62">
        <f t="shared" si="3"/>
        <v>78.8068162723223</v>
      </c>
      <c r="F33" s="62">
        <f t="shared" si="3"/>
        <v>81.54133387242956</v>
      </c>
      <c r="G33" s="62">
        <f t="shared" si="3"/>
        <v>85.40959593562347</v>
      </c>
      <c r="H33" s="62">
        <f t="shared" si="3"/>
        <v>82.80129758585707</v>
      </c>
      <c r="I33" s="62">
        <f t="shared" si="3"/>
        <v>85.62907917168941</v>
      </c>
      <c r="J33" s="62">
        <f t="shared" si="3"/>
        <v>80.22615979749614</v>
      </c>
      <c r="K33" s="62">
        <f t="shared" si="3"/>
        <v>78.16218080222438</v>
      </c>
      <c r="L33" s="62">
        <f t="shared" si="3"/>
        <v>81.15023609124428</v>
      </c>
      <c r="M33" s="62">
        <f t="shared" si="3"/>
        <v>82.2345922034355</v>
      </c>
      <c r="N33" s="62">
        <f t="shared" si="3"/>
        <v>78.23074099406602</v>
      </c>
      <c r="O33" s="62">
        <f t="shared" si="3"/>
        <v>77.47498346645466</v>
      </c>
      <c r="P33" s="62">
        <f t="shared" si="3"/>
        <v>78.52234641644473</v>
      </c>
      <c r="Q33" s="62">
        <f t="shared" si="3"/>
        <v>76.20659516473098</v>
      </c>
      <c r="R33" s="62">
        <f t="shared" si="3"/>
        <v>79.10790031195901</v>
      </c>
      <c r="U33" s="26"/>
      <c r="V33" s="27"/>
      <c r="W33" s="27"/>
      <c r="X33" s="27"/>
      <c r="Y33" s="27"/>
      <c r="Z33" s="28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</row>
    <row r="34" spans="1:218" ht="12">
      <c r="A34" s="1" t="s">
        <v>46</v>
      </c>
      <c r="B34" s="1"/>
      <c r="C34" s="14">
        <v>377857</v>
      </c>
      <c r="D34" s="14">
        <v>487842</v>
      </c>
      <c r="E34" s="14">
        <v>260762</v>
      </c>
      <c r="F34" s="14">
        <v>128318</v>
      </c>
      <c r="G34" s="14">
        <v>194170</v>
      </c>
      <c r="H34" s="14">
        <v>221997</v>
      </c>
      <c r="I34" s="14">
        <v>50972</v>
      </c>
      <c r="J34" s="14">
        <v>109057</v>
      </c>
      <c r="K34" s="14">
        <v>271363</v>
      </c>
      <c r="L34" s="14">
        <v>118883</v>
      </c>
      <c r="M34" s="14">
        <v>25842</v>
      </c>
      <c r="N34" s="14">
        <v>427397</v>
      </c>
      <c r="O34" s="14">
        <v>363526</v>
      </c>
      <c r="P34" s="14">
        <v>57267</v>
      </c>
      <c r="Q34" s="14">
        <v>164309</v>
      </c>
      <c r="R34" s="14">
        <v>3259563</v>
      </c>
      <c r="T34" s="30"/>
      <c r="U34" s="26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</row>
    <row r="35" spans="1:218" ht="12">
      <c r="A35" s="1" t="s">
        <v>44</v>
      </c>
      <c r="B35" s="1"/>
      <c r="C35" s="29">
        <v>12.362925717157466</v>
      </c>
      <c r="D35" s="29">
        <v>7.716634400793552</v>
      </c>
      <c r="E35" s="29">
        <v>8.114316511928664</v>
      </c>
      <c r="F35" s="29">
        <v>10.899540380827315</v>
      </c>
      <c r="G35" s="29">
        <v>6.4450214806388795</v>
      </c>
      <c r="H35" s="29">
        <v>8.592655038557158</v>
      </c>
      <c r="I35" s="29">
        <v>8.42862079970368</v>
      </c>
      <c r="J35" s="29">
        <v>10.385846823115763</v>
      </c>
      <c r="K35" s="29">
        <v>7.570965156256844</v>
      </c>
      <c r="L35" s="29">
        <v>13.400446595134795</v>
      </c>
      <c r="M35" s="29">
        <v>11.229451563701783</v>
      </c>
      <c r="N35" s="29">
        <v>12.540980744441832</v>
      </c>
      <c r="O35" s="29">
        <v>14.422012248510594</v>
      </c>
      <c r="P35" s="29">
        <v>13.979051073687396</v>
      </c>
      <c r="Q35" s="29">
        <v>13.522573147928682</v>
      </c>
      <c r="R35" s="29">
        <v>9.79577135587895</v>
      </c>
      <c r="T35" s="26"/>
      <c r="U35" s="31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</row>
    <row r="36" spans="1:218" ht="12">
      <c r="A36" s="1" t="s">
        <v>48</v>
      </c>
      <c r="B36" s="1"/>
      <c r="C36" s="14">
        <v>476225</v>
      </c>
      <c r="D36" s="13">
        <v>855542</v>
      </c>
      <c r="E36" s="13">
        <v>420303</v>
      </c>
      <c r="F36" s="14">
        <v>88992</v>
      </c>
      <c r="G36" s="14">
        <v>245397</v>
      </c>
      <c r="H36" s="14">
        <v>222343</v>
      </c>
      <c r="I36" s="14">
        <v>35936</v>
      </c>
      <c r="J36" s="14">
        <v>98579</v>
      </c>
      <c r="K36" s="14">
        <v>511361</v>
      </c>
      <c r="L36" s="14">
        <v>48344</v>
      </c>
      <c r="M36" s="14">
        <v>15041</v>
      </c>
      <c r="N36" s="14">
        <v>314500</v>
      </c>
      <c r="O36" s="14">
        <v>204247</v>
      </c>
      <c r="P36" s="14">
        <v>30719</v>
      </c>
      <c r="Q36" s="14">
        <v>124798</v>
      </c>
      <c r="R36" s="14">
        <v>3692326</v>
      </c>
      <c r="T36" s="26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</row>
    <row r="37" spans="1:218" ht="12">
      <c r="A37" s="3" t="s">
        <v>44</v>
      </c>
      <c r="B37" s="3"/>
      <c r="C37" s="32">
        <v>15.581382109245864</v>
      </c>
      <c r="D37" s="32">
        <v>13.53287504668257</v>
      </c>
      <c r="E37" s="32">
        <v>13.078867215749046</v>
      </c>
      <c r="F37" s="32">
        <v>7.559125746743126</v>
      </c>
      <c r="G37" s="32">
        <v>8.145382583737648</v>
      </c>
      <c r="H37" s="32">
        <v>8.606047375585769</v>
      </c>
      <c r="I37" s="32">
        <v>5.942300028606909</v>
      </c>
      <c r="J37" s="32">
        <v>9.387993379388107</v>
      </c>
      <c r="K37" s="32">
        <v>14.266854041518762</v>
      </c>
      <c r="L37" s="32">
        <v>5.449317313620926</v>
      </c>
      <c r="M37" s="32">
        <v>6.535956232862723</v>
      </c>
      <c r="N37" s="32">
        <v>9.228278261492141</v>
      </c>
      <c r="O37" s="32">
        <v>8.103004285034752</v>
      </c>
      <c r="P37" s="32">
        <v>7.498602509867867</v>
      </c>
      <c r="Q37" s="32">
        <v>10.270831687340339</v>
      </c>
      <c r="R37" s="32">
        <v>11.09632833216204</v>
      </c>
      <c r="T37" s="26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</row>
    <row r="38" spans="1:218" ht="12">
      <c r="A38" s="46" t="s">
        <v>207</v>
      </c>
      <c r="B38" s="26" t="s">
        <v>202</v>
      </c>
      <c r="C38" s="27"/>
      <c r="D38" s="14"/>
      <c r="E38" s="33"/>
      <c r="F38" s="34"/>
      <c r="G38" s="34"/>
      <c r="H38" s="34"/>
      <c r="I38" s="14"/>
      <c r="J38" s="14"/>
      <c r="K38" s="35"/>
      <c r="L38" s="14"/>
      <c r="M38" s="8"/>
      <c r="N38" s="14"/>
      <c r="O38" s="14"/>
      <c r="P38" s="14"/>
      <c r="Q38" s="14"/>
      <c r="R38" s="14"/>
      <c r="T38" s="10"/>
      <c r="U38" s="10"/>
      <c r="V38" s="15"/>
      <c r="W38" s="15"/>
      <c r="X38" s="15"/>
      <c r="Y38" s="15"/>
      <c r="Z38" s="2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</row>
    <row r="39" spans="1:218" ht="12">
      <c r="A39" s="26"/>
      <c r="B39" s="26" t="s">
        <v>43</v>
      </c>
      <c r="C39" s="27"/>
      <c r="D39" s="14"/>
      <c r="E39" s="33"/>
      <c r="F39" s="34"/>
      <c r="G39" s="34"/>
      <c r="H39" s="34"/>
      <c r="I39" s="14"/>
      <c r="J39" s="1"/>
      <c r="K39" s="35"/>
      <c r="L39" s="14"/>
      <c r="M39" s="8"/>
      <c r="N39" s="14"/>
      <c r="O39" s="14"/>
      <c r="P39" s="14"/>
      <c r="Q39" s="14"/>
      <c r="R39" s="14"/>
      <c r="T39" s="26"/>
      <c r="U39" s="26"/>
      <c r="V39" s="14"/>
      <c r="W39" s="14"/>
      <c r="X39" s="14"/>
      <c r="Y39" s="14"/>
      <c r="Z39" s="8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</row>
    <row r="40" spans="1:218" ht="12">
      <c r="A40" s="26"/>
      <c r="B40" s="26" t="s">
        <v>45</v>
      </c>
      <c r="C40" s="27"/>
      <c r="D40" s="14"/>
      <c r="E40" s="33"/>
      <c r="F40" s="34"/>
      <c r="G40" s="34"/>
      <c r="H40" s="34"/>
      <c r="I40" s="14"/>
      <c r="J40" s="2"/>
      <c r="K40" s="35"/>
      <c r="L40" s="14"/>
      <c r="M40" s="8"/>
      <c r="N40" s="14"/>
      <c r="O40" s="14"/>
      <c r="P40" s="14"/>
      <c r="Q40" s="14"/>
      <c r="R40" s="14"/>
      <c r="T40" s="26"/>
      <c r="U40" s="26"/>
      <c r="V40" s="36"/>
      <c r="W40" s="37"/>
      <c r="X40" s="36"/>
      <c r="Y40" s="37"/>
      <c r="Z40" s="38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</row>
    <row r="41" spans="1:218" ht="12">
      <c r="A41" s="26"/>
      <c r="B41" s="26" t="s">
        <v>47</v>
      </c>
      <c r="C41" s="27"/>
      <c r="D41" s="14"/>
      <c r="E41" s="33"/>
      <c r="F41" s="34"/>
      <c r="G41" s="34"/>
      <c r="H41" s="34"/>
      <c r="I41" s="14"/>
      <c r="J41" s="1"/>
      <c r="K41" s="35"/>
      <c r="L41" s="14"/>
      <c r="M41" s="8"/>
      <c r="N41" s="14"/>
      <c r="O41" s="14"/>
      <c r="P41" s="14"/>
      <c r="Q41" s="14"/>
      <c r="R41" s="14"/>
      <c r="T41" s="26"/>
      <c r="U41" s="26"/>
      <c r="V41" s="36"/>
      <c r="W41" s="37"/>
      <c r="X41" s="36"/>
      <c r="Y41" s="37"/>
      <c r="Z41" s="38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</row>
    <row r="42" spans="1:218" ht="12">
      <c r="A42" s="26"/>
      <c r="B42" s="26"/>
      <c r="C42" s="27"/>
      <c r="D42" s="14"/>
      <c r="E42" s="33"/>
      <c r="F42" s="34"/>
      <c r="G42" s="34"/>
      <c r="H42" s="34"/>
      <c r="I42" s="14"/>
      <c r="J42" s="1"/>
      <c r="K42" s="35"/>
      <c r="L42" s="14"/>
      <c r="M42" s="8"/>
      <c r="N42" s="14"/>
      <c r="O42" s="14"/>
      <c r="P42" s="14"/>
      <c r="Q42" s="14"/>
      <c r="R42" s="14"/>
      <c r="T42" s="26"/>
      <c r="U42" s="26"/>
      <c r="V42" s="36"/>
      <c r="W42" s="37"/>
      <c r="X42" s="36"/>
      <c r="Y42" s="37"/>
      <c r="Z42" s="38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</row>
    <row r="43" spans="1:218" ht="12">
      <c r="A43" s="26"/>
      <c r="B43" s="26"/>
      <c r="C43" s="27"/>
      <c r="D43" s="14"/>
      <c r="E43" s="33"/>
      <c r="F43" s="34"/>
      <c r="G43" s="34"/>
      <c r="H43" s="34"/>
      <c r="I43" s="14"/>
      <c r="J43" s="1"/>
      <c r="K43" s="35"/>
      <c r="L43" s="14"/>
      <c r="M43" s="8"/>
      <c r="N43" s="14"/>
      <c r="O43" s="14"/>
      <c r="P43" s="14"/>
      <c r="Q43" s="14"/>
      <c r="R43" s="14"/>
      <c r="T43" s="26"/>
      <c r="U43" s="26"/>
      <c r="V43" s="36"/>
      <c r="W43" s="37"/>
      <c r="X43" s="36"/>
      <c r="Y43" s="37"/>
      <c r="Z43" s="38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</row>
    <row r="44" spans="1:218" ht="12">
      <c r="A44" s="26"/>
      <c r="B44" s="30"/>
      <c r="C44" s="26"/>
      <c r="D44" s="13"/>
      <c r="E44" s="13"/>
      <c r="F44" s="14"/>
      <c r="G44" s="14"/>
      <c r="H44" s="14"/>
      <c r="I44" s="14"/>
      <c r="J44" s="1"/>
      <c r="K44" s="14"/>
      <c r="L44" s="14"/>
      <c r="M44" s="8"/>
      <c r="N44" s="14"/>
      <c r="O44" s="14"/>
      <c r="P44" s="11"/>
      <c r="Q44" s="11"/>
      <c r="R44" s="14"/>
      <c r="T44" s="26"/>
      <c r="U44" s="26"/>
      <c r="V44" s="36"/>
      <c r="W44" s="36"/>
      <c r="X44" s="36"/>
      <c r="Y44" s="36"/>
      <c r="Z44" s="38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</row>
    <row r="45" spans="1:218" ht="12">
      <c r="A45" s="9" t="s">
        <v>197</v>
      </c>
      <c r="B45" s="1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T45" s="9" t="s">
        <v>190</v>
      </c>
      <c r="U45" s="15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</row>
    <row r="46" spans="1:218" ht="12">
      <c r="A46" s="10"/>
      <c r="B46" s="10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T46" s="10"/>
      <c r="U46" s="10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</row>
    <row r="47" spans="1:218" ht="12">
      <c r="A47" s="16" t="s">
        <v>0</v>
      </c>
      <c r="B47" s="16"/>
      <c r="C47" s="17" t="s">
        <v>1</v>
      </c>
      <c r="D47" s="18" t="s">
        <v>2</v>
      </c>
      <c r="E47" s="18" t="s">
        <v>3</v>
      </c>
      <c r="F47" s="17" t="s">
        <v>4</v>
      </c>
      <c r="G47" s="17" t="s">
        <v>5</v>
      </c>
      <c r="H47" s="17" t="s">
        <v>6</v>
      </c>
      <c r="I47" s="19" t="s">
        <v>7</v>
      </c>
      <c r="J47" s="19" t="s">
        <v>8</v>
      </c>
      <c r="K47" s="17" t="s">
        <v>9</v>
      </c>
      <c r="L47" s="17" t="s">
        <v>10</v>
      </c>
      <c r="M47" s="17" t="s">
        <v>11</v>
      </c>
      <c r="N47" s="17" t="s">
        <v>12</v>
      </c>
      <c r="O47" s="17" t="s">
        <v>13</v>
      </c>
      <c r="P47" s="17" t="s">
        <v>14</v>
      </c>
      <c r="Q47" s="17" t="s">
        <v>15</v>
      </c>
      <c r="R47" s="17" t="s">
        <v>16</v>
      </c>
      <c r="T47" s="16" t="s">
        <v>0</v>
      </c>
      <c r="U47" s="16"/>
      <c r="V47" s="17" t="s">
        <v>1</v>
      </c>
      <c r="W47" s="18" t="s">
        <v>2</v>
      </c>
      <c r="X47" s="18" t="s">
        <v>3</v>
      </c>
      <c r="Y47" s="17" t="s">
        <v>4</v>
      </c>
      <c r="Z47" s="17" t="s">
        <v>5</v>
      </c>
      <c r="AA47" s="17" t="s">
        <v>6</v>
      </c>
      <c r="AB47" s="19" t="s">
        <v>7</v>
      </c>
      <c r="AC47" s="19" t="s">
        <v>8</v>
      </c>
      <c r="AD47" s="17" t="s">
        <v>9</v>
      </c>
      <c r="AE47" s="17" t="s">
        <v>10</v>
      </c>
      <c r="AF47" s="17" t="s">
        <v>11</v>
      </c>
      <c r="AG47" s="17" t="s">
        <v>12</v>
      </c>
      <c r="AH47" s="17" t="s">
        <v>13</v>
      </c>
      <c r="AI47" s="17" t="s">
        <v>14</v>
      </c>
      <c r="AJ47" s="17" t="s">
        <v>15</v>
      </c>
      <c r="AK47" s="17" t="s">
        <v>16</v>
      </c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</row>
    <row r="48" spans="1:218" ht="12">
      <c r="A48" s="5"/>
      <c r="B48" s="5"/>
      <c r="C48" s="20"/>
      <c r="D48" s="21"/>
      <c r="E48" s="21"/>
      <c r="F48" s="20"/>
      <c r="G48" s="20" t="s">
        <v>17</v>
      </c>
      <c r="H48" s="20"/>
      <c r="I48" s="22"/>
      <c r="J48" s="22"/>
      <c r="K48" s="20"/>
      <c r="L48" s="20"/>
      <c r="M48" s="20"/>
      <c r="N48" s="20"/>
      <c r="O48" s="20"/>
      <c r="P48" s="20"/>
      <c r="Q48" s="20"/>
      <c r="R48" s="20" t="s">
        <v>18</v>
      </c>
      <c r="T48" s="5"/>
      <c r="U48" s="5"/>
      <c r="V48" s="20"/>
      <c r="W48" s="21"/>
      <c r="X48" s="21"/>
      <c r="Y48" s="20"/>
      <c r="Z48" s="20" t="s">
        <v>17</v>
      </c>
      <c r="AA48" s="20"/>
      <c r="AB48" s="22"/>
      <c r="AC48" s="22"/>
      <c r="AD48" s="20"/>
      <c r="AE48" s="20"/>
      <c r="AF48" s="20"/>
      <c r="AG48" s="20"/>
      <c r="AH48" s="20"/>
      <c r="AI48" s="20"/>
      <c r="AJ48" s="20"/>
      <c r="AK48" s="20" t="s">
        <v>18</v>
      </c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</row>
    <row r="49" spans="1:218" ht="12">
      <c r="A49" s="1" t="s">
        <v>151</v>
      </c>
      <c r="B49" s="1"/>
      <c r="C49" s="14">
        <v>938280</v>
      </c>
      <c r="D49" s="14">
        <v>1462438</v>
      </c>
      <c r="E49" s="14">
        <v>946153</v>
      </c>
      <c r="F49" s="14">
        <v>445340</v>
      </c>
      <c r="G49" s="14">
        <v>1508241</v>
      </c>
      <c r="H49" s="14">
        <v>1188995</v>
      </c>
      <c r="I49" s="14">
        <v>331349</v>
      </c>
      <c r="J49" s="14">
        <v>486631</v>
      </c>
      <c r="K49" s="14">
        <v>1582897</v>
      </c>
      <c r="L49" s="14">
        <v>381051</v>
      </c>
      <c r="M49" s="14">
        <v>103226</v>
      </c>
      <c r="N49" s="14">
        <v>1156539</v>
      </c>
      <c r="O49" s="14">
        <v>986782</v>
      </c>
      <c r="P49" s="14">
        <v>190091</v>
      </c>
      <c r="Q49" s="14"/>
      <c r="R49" s="14">
        <f>SUM(C49:Q49)</f>
        <v>11708013</v>
      </c>
      <c r="T49" s="1" t="s">
        <v>151</v>
      </c>
      <c r="U49" s="1"/>
      <c r="V49" s="23">
        <v>35.2</v>
      </c>
      <c r="W49" s="23">
        <v>27.6</v>
      </c>
      <c r="X49" s="23">
        <v>32.3</v>
      </c>
      <c r="Y49" s="23">
        <v>42.4</v>
      </c>
      <c r="Z49" s="23">
        <v>53.8</v>
      </c>
      <c r="AA49" s="23">
        <v>50.1</v>
      </c>
      <c r="AB49" s="23">
        <v>59.9</v>
      </c>
      <c r="AC49" s="23">
        <v>51.6</v>
      </c>
      <c r="AD49" s="23">
        <v>48.1</v>
      </c>
      <c r="AE49" s="23">
        <v>48.2</v>
      </c>
      <c r="AF49" s="23">
        <v>50.5</v>
      </c>
      <c r="AG49" s="23">
        <v>39.3</v>
      </c>
      <c r="AH49" s="23">
        <v>45.8</v>
      </c>
      <c r="AI49" s="23">
        <v>54.8</v>
      </c>
      <c r="AJ49" s="23"/>
      <c r="AK49" s="87">
        <f aca="true" t="shared" si="4" ref="AK49:AK61">R49*100/R$61</f>
        <v>39.86935411513731</v>
      </c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</row>
    <row r="50" spans="1:218" ht="12">
      <c r="A50" s="1" t="s">
        <v>152</v>
      </c>
      <c r="B50" s="1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>
        <v>33022</v>
      </c>
      <c r="R50" s="14">
        <f>SUM(C50:Q50)</f>
        <v>33022</v>
      </c>
      <c r="T50" s="1" t="s">
        <v>152</v>
      </c>
      <c r="U50" s="1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>
        <v>3.2</v>
      </c>
      <c r="AK50" s="87">
        <f t="shared" si="4"/>
        <v>0.1124499786249011</v>
      </c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</row>
    <row r="51" spans="1:218" ht="12">
      <c r="A51" s="1" t="s">
        <v>29</v>
      </c>
      <c r="B51" s="1"/>
      <c r="C51" s="14"/>
      <c r="D51" s="14"/>
      <c r="E51" s="14"/>
      <c r="F51" s="14"/>
      <c r="G51" s="14"/>
      <c r="H51" s="14"/>
      <c r="I51" s="14"/>
      <c r="J51" s="14">
        <v>60401</v>
      </c>
      <c r="K51" s="14"/>
      <c r="L51" s="14"/>
      <c r="M51" s="14"/>
      <c r="N51" s="14">
        <v>237162</v>
      </c>
      <c r="O51" s="14"/>
      <c r="P51" s="14"/>
      <c r="Q51" s="14">
        <v>392227</v>
      </c>
      <c r="R51" s="14">
        <f>SUM(C51:Q51)</f>
        <v>689790</v>
      </c>
      <c r="T51" s="1" t="s">
        <v>29</v>
      </c>
      <c r="U51" s="1"/>
      <c r="V51" s="23"/>
      <c r="W51" s="23"/>
      <c r="X51" s="23"/>
      <c r="Y51" s="23"/>
      <c r="Z51" s="23"/>
      <c r="AA51" s="23"/>
      <c r="AB51" s="23"/>
      <c r="AC51" s="23">
        <v>6.4</v>
      </c>
      <c r="AD51" s="23"/>
      <c r="AE51" s="23"/>
      <c r="AF51" s="23"/>
      <c r="AG51" s="23">
        <v>8.1</v>
      </c>
      <c r="AH51" s="23"/>
      <c r="AI51" s="23"/>
      <c r="AJ51" s="23">
        <v>38</v>
      </c>
      <c r="AK51" s="87">
        <f t="shared" si="4"/>
        <v>2.3489452715059818</v>
      </c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</row>
    <row r="52" spans="1:218" ht="12">
      <c r="A52" s="1" t="s">
        <v>26</v>
      </c>
      <c r="B52" s="1"/>
      <c r="C52" s="14">
        <v>248158</v>
      </c>
      <c r="D52" s="14">
        <v>430745</v>
      </c>
      <c r="E52" s="14">
        <v>200649</v>
      </c>
      <c r="F52" s="14">
        <v>90550</v>
      </c>
      <c r="G52" s="14">
        <v>247476</v>
      </c>
      <c r="H52" s="14">
        <v>294128</v>
      </c>
      <c r="I52" s="14"/>
      <c r="J52" s="14"/>
      <c r="K52" s="14"/>
      <c r="L52" s="14"/>
      <c r="M52" s="14"/>
      <c r="N52" s="14"/>
      <c r="O52" s="14"/>
      <c r="P52" s="14">
        <v>22361</v>
      </c>
      <c r="Q52" s="14">
        <v>98742</v>
      </c>
      <c r="R52" s="14">
        <f aca="true" t="shared" si="5" ref="R52:R60">SUM(C52:Q52)</f>
        <v>1632809</v>
      </c>
      <c r="T52" s="1" t="s">
        <v>26</v>
      </c>
      <c r="U52" s="1"/>
      <c r="V52" s="23">
        <v>9.3</v>
      </c>
      <c r="W52" s="23">
        <v>8.2</v>
      </c>
      <c r="X52" s="23">
        <v>6.9</v>
      </c>
      <c r="Y52" s="23">
        <v>8.6</v>
      </c>
      <c r="Z52" s="23">
        <v>8.8</v>
      </c>
      <c r="AA52" s="23">
        <v>12.4</v>
      </c>
      <c r="AB52" s="23"/>
      <c r="AC52" s="23"/>
      <c r="AD52" s="23"/>
      <c r="AE52" s="23"/>
      <c r="AF52" s="23"/>
      <c r="AG52" s="23"/>
      <c r="AH52" s="23"/>
      <c r="AI52" s="23">
        <v>6.4</v>
      </c>
      <c r="AJ52" s="23">
        <v>9.6</v>
      </c>
      <c r="AK52" s="87">
        <f t="shared" si="4"/>
        <v>5.560212499198902</v>
      </c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</row>
    <row r="53" spans="1:218" ht="12">
      <c r="A53" s="1" t="s">
        <v>155</v>
      </c>
      <c r="B53" s="1"/>
      <c r="C53" s="14">
        <v>1059602</v>
      </c>
      <c r="D53" s="14">
        <v>2200921</v>
      </c>
      <c r="E53" s="14">
        <v>1117377</v>
      </c>
      <c r="F53" s="14">
        <v>399405</v>
      </c>
      <c r="G53" s="14">
        <v>896012</v>
      </c>
      <c r="H53" s="14">
        <v>855287</v>
      </c>
      <c r="I53" s="14">
        <v>215570</v>
      </c>
      <c r="J53" s="14">
        <v>367030</v>
      </c>
      <c r="K53" s="14">
        <v>1577521</v>
      </c>
      <c r="L53" s="14">
        <v>373101</v>
      </c>
      <c r="M53" s="14">
        <v>101348</v>
      </c>
      <c r="N53" s="14">
        <v>1408463</v>
      </c>
      <c r="O53" s="14">
        <v>1071186</v>
      </c>
      <c r="P53" s="14">
        <v>126804</v>
      </c>
      <c r="Q53" s="14">
        <v>456545</v>
      </c>
      <c r="R53" s="14">
        <f>SUM(C53:Q53)</f>
        <v>12226172</v>
      </c>
      <c r="T53" s="1" t="s">
        <v>155</v>
      </c>
      <c r="U53" s="1"/>
      <c r="V53" s="23">
        <v>39.7</v>
      </c>
      <c r="W53" s="23">
        <v>41.6</v>
      </c>
      <c r="X53" s="23">
        <v>38.2</v>
      </c>
      <c r="Y53" s="23">
        <v>38</v>
      </c>
      <c r="Z53" s="23">
        <v>32</v>
      </c>
      <c r="AA53" s="23">
        <v>36.1</v>
      </c>
      <c r="AB53" s="23">
        <v>39</v>
      </c>
      <c r="AC53" s="23">
        <v>38.9</v>
      </c>
      <c r="AD53" s="23">
        <v>48</v>
      </c>
      <c r="AE53" s="23">
        <v>47.2</v>
      </c>
      <c r="AF53" s="23">
        <v>49.5</v>
      </c>
      <c r="AG53" s="23">
        <v>47.9</v>
      </c>
      <c r="AH53" s="23">
        <v>49.8</v>
      </c>
      <c r="AI53" s="23">
        <v>36.6</v>
      </c>
      <c r="AJ53" s="23">
        <v>44.2</v>
      </c>
      <c r="AK53" s="87">
        <f t="shared" si="4"/>
        <v>41.633843500223016</v>
      </c>
      <c r="AL53" s="88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</row>
    <row r="54" spans="1:218" ht="12">
      <c r="A54" s="1" t="s">
        <v>192</v>
      </c>
      <c r="B54" s="1"/>
      <c r="C54" s="14"/>
      <c r="D54" s="14"/>
      <c r="E54" s="14"/>
      <c r="F54" s="14"/>
      <c r="G54" s="14"/>
      <c r="H54" s="14"/>
      <c r="I54" s="14"/>
      <c r="J54" s="14">
        <v>10962</v>
      </c>
      <c r="K54" s="14">
        <v>54275</v>
      </c>
      <c r="L54" s="14">
        <v>19479</v>
      </c>
      <c r="M54" s="14"/>
      <c r="N54" s="14">
        <v>48718</v>
      </c>
      <c r="O54" s="14"/>
      <c r="P54" s="14">
        <v>4504</v>
      </c>
      <c r="Q54" s="14">
        <v>14002</v>
      </c>
      <c r="R54" s="14">
        <f>SUM(C54:Q54)</f>
        <v>151940</v>
      </c>
      <c r="T54" s="1" t="s">
        <v>192</v>
      </c>
      <c r="U54" s="1"/>
      <c r="V54" s="23"/>
      <c r="W54" s="23"/>
      <c r="X54" s="23"/>
      <c r="Y54" s="23"/>
      <c r="Z54" s="23"/>
      <c r="AA54" s="23"/>
      <c r="AB54" s="23"/>
      <c r="AC54" s="23">
        <v>1.1</v>
      </c>
      <c r="AD54" s="23">
        <v>1.7</v>
      </c>
      <c r="AE54" s="23">
        <v>2.5</v>
      </c>
      <c r="AF54" s="23"/>
      <c r="AG54" s="23">
        <v>1.6</v>
      </c>
      <c r="AH54" s="23"/>
      <c r="AI54" s="23">
        <v>1.3</v>
      </c>
      <c r="AJ54" s="23">
        <v>1.4</v>
      </c>
      <c r="AK54" s="87">
        <f t="shared" si="4"/>
        <v>0.5174020275049201</v>
      </c>
      <c r="AL54" s="88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</row>
    <row r="55" spans="1:218" ht="12">
      <c r="A55" s="1" t="s">
        <v>178</v>
      </c>
      <c r="B55" s="1"/>
      <c r="C55" s="14">
        <v>296966</v>
      </c>
      <c r="D55" s="14">
        <v>937649</v>
      </c>
      <c r="E55" s="14">
        <v>512578</v>
      </c>
      <c r="F55" s="14">
        <v>68706</v>
      </c>
      <c r="G55" s="14">
        <v>107628</v>
      </c>
      <c r="H55" s="14"/>
      <c r="I55" s="14"/>
      <c r="J55" s="14">
        <v>8525</v>
      </c>
      <c r="K55" s="14"/>
      <c r="L55" s="14"/>
      <c r="M55" s="14"/>
      <c r="N55" s="14"/>
      <c r="O55" s="14"/>
      <c r="P55" s="14"/>
      <c r="Q55" s="14"/>
      <c r="R55" s="14">
        <f>SUM(C55:Q55)</f>
        <v>1932052</v>
      </c>
      <c r="T55" s="1" t="s">
        <v>178</v>
      </c>
      <c r="U55" s="1"/>
      <c r="V55" s="23">
        <v>11.1</v>
      </c>
      <c r="W55" s="23">
        <v>17.7</v>
      </c>
      <c r="X55" s="23">
        <v>17.5</v>
      </c>
      <c r="Y55" s="23">
        <v>6.6</v>
      </c>
      <c r="Z55" s="23">
        <v>3.8</v>
      </c>
      <c r="AA55" s="23"/>
      <c r="AB55" s="23"/>
      <c r="AC55" s="23">
        <v>0.9</v>
      </c>
      <c r="AD55" s="23"/>
      <c r="AE55" s="23"/>
      <c r="AF55" s="23"/>
      <c r="AG55" s="23"/>
      <c r="AH55" s="23"/>
      <c r="AI55" s="23"/>
      <c r="AJ55" s="23"/>
      <c r="AK55" s="87">
        <f t="shared" si="4"/>
        <v>6.579226155356957</v>
      </c>
      <c r="AL55" s="88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</row>
    <row r="56" spans="1:218" ht="12">
      <c r="A56" s="1" t="s">
        <v>36</v>
      </c>
      <c r="B56" s="1"/>
      <c r="C56" s="14">
        <v>54436</v>
      </c>
      <c r="D56" s="14">
        <v>155147</v>
      </c>
      <c r="E56" s="14">
        <v>41142</v>
      </c>
      <c r="F56" s="14">
        <v>17533</v>
      </c>
      <c r="G56" s="14">
        <v>43633</v>
      </c>
      <c r="H56" s="14">
        <v>33856</v>
      </c>
      <c r="I56" s="14">
        <v>5867</v>
      </c>
      <c r="J56" s="14">
        <v>10224</v>
      </c>
      <c r="K56" s="14">
        <v>73654</v>
      </c>
      <c r="L56" s="14">
        <v>16600</v>
      </c>
      <c r="M56" s="14"/>
      <c r="N56" s="14">
        <v>47195</v>
      </c>
      <c r="O56" s="14">
        <v>46720</v>
      </c>
      <c r="P56" s="14">
        <v>2994</v>
      </c>
      <c r="Q56" s="14">
        <v>8049</v>
      </c>
      <c r="R56" s="14">
        <f t="shared" si="5"/>
        <v>557050</v>
      </c>
      <c r="T56" s="1" t="s">
        <v>36</v>
      </c>
      <c r="U56" s="1"/>
      <c r="V56" s="23">
        <v>2</v>
      </c>
      <c r="W56" s="23">
        <v>2.9</v>
      </c>
      <c r="X56" s="23">
        <v>1.4</v>
      </c>
      <c r="Y56" s="23">
        <v>1.7</v>
      </c>
      <c r="Z56" s="23">
        <v>1.6</v>
      </c>
      <c r="AA56" s="23">
        <v>1.4</v>
      </c>
      <c r="AB56" s="23">
        <v>1.1</v>
      </c>
      <c r="AC56" s="23">
        <v>1.1</v>
      </c>
      <c r="AD56" s="23">
        <v>2.2</v>
      </c>
      <c r="AE56" s="23">
        <v>2.1</v>
      </c>
      <c r="AF56" s="23"/>
      <c r="AG56" s="23">
        <v>1.6</v>
      </c>
      <c r="AH56" s="23">
        <v>2.2</v>
      </c>
      <c r="AI56" s="23">
        <v>0.9</v>
      </c>
      <c r="AJ56" s="23">
        <v>0.8</v>
      </c>
      <c r="AK56" s="87">
        <f t="shared" si="4"/>
        <v>1.896925098207291</v>
      </c>
      <c r="AL56" s="88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</row>
    <row r="57" spans="1:218" ht="12">
      <c r="A57" s="1" t="s">
        <v>191</v>
      </c>
      <c r="B57" s="1"/>
      <c r="C57" s="14"/>
      <c r="D57" s="14">
        <v>105825</v>
      </c>
      <c r="E57" s="14"/>
      <c r="F57" s="14">
        <v>25196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>
        <f t="shared" si="5"/>
        <v>131021</v>
      </c>
      <c r="T57" s="1" t="s">
        <v>191</v>
      </c>
      <c r="U57" s="1"/>
      <c r="V57" s="23"/>
      <c r="W57" s="23">
        <v>2</v>
      </c>
      <c r="X57" s="23"/>
      <c r="Y57" s="23">
        <v>2.4</v>
      </c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87">
        <f t="shared" si="4"/>
        <v>0.44616645416428946</v>
      </c>
      <c r="AL57" s="88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</row>
    <row r="58" spans="1:218" ht="12">
      <c r="A58" s="1" t="s">
        <v>193</v>
      </c>
      <c r="B58" s="1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>
        <v>46896</v>
      </c>
      <c r="P58" s="14"/>
      <c r="Q58" s="14"/>
      <c r="R58" s="14">
        <f t="shared" si="5"/>
        <v>46896</v>
      </c>
      <c r="T58" s="1" t="s">
        <v>193</v>
      </c>
      <c r="U58" s="1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>
        <v>2.2</v>
      </c>
      <c r="AI58" s="23"/>
      <c r="AJ58" s="23"/>
      <c r="AK58" s="87">
        <f t="shared" si="4"/>
        <v>0.15969517889871485</v>
      </c>
      <c r="AL58" s="88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</row>
    <row r="59" spans="1:218" ht="12">
      <c r="A59" s="1" t="s">
        <v>194</v>
      </c>
      <c r="B59" s="1"/>
      <c r="C59" s="14">
        <v>26006</v>
      </c>
      <c r="D59" s="14"/>
      <c r="E59" s="14">
        <v>108072</v>
      </c>
      <c r="F59" s="14">
        <v>3468</v>
      </c>
      <c r="G59" s="14"/>
      <c r="H59" s="14"/>
      <c r="I59" s="14"/>
      <c r="J59" s="82"/>
      <c r="K59" s="14"/>
      <c r="L59" s="14"/>
      <c r="M59" s="14"/>
      <c r="N59" s="14">
        <v>13009</v>
      </c>
      <c r="O59" s="14"/>
      <c r="P59" s="14"/>
      <c r="Q59" s="14"/>
      <c r="R59" s="14">
        <f t="shared" si="5"/>
        <v>150555</v>
      </c>
      <c r="T59" s="1" t="s">
        <v>194</v>
      </c>
      <c r="U59" s="1"/>
      <c r="V59" s="23">
        <v>1</v>
      </c>
      <c r="W59" s="23"/>
      <c r="X59" s="23">
        <v>3.7</v>
      </c>
      <c r="Y59" s="23">
        <v>0.3</v>
      </c>
      <c r="Z59" s="23"/>
      <c r="AA59" s="23"/>
      <c r="AB59" s="23"/>
      <c r="AC59" s="23"/>
      <c r="AD59" s="23"/>
      <c r="AE59" s="23"/>
      <c r="AF59" s="23"/>
      <c r="AG59" s="23">
        <v>0.4</v>
      </c>
      <c r="AH59" s="23"/>
      <c r="AI59" s="23"/>
      <c r="AJ59" s="23"/>
      <c r="AK59" s="87">
        <f t="shared" si="4"/>
        <v>0.5126856802093146</v>
      </c>
      <c r="AL59" s="88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</row>
    <row r="60" spans="1:218" ht="12">
      <c r="A60" s="1" t="s">
        <v>195</v>
      </c>
      <c r="B60" s="1"/>
      <c r="C60" s="14">
        <v>45428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>
        <v>32053</v>
      </c>
      <c r="O60" s="14"/>
      <c r="P60" s="14"/>
      <c r="Q60" s="14">
        <v>29145</v>
      </c>
      <c r="R60" s="14">
        <f t="shared" si="5"/>
        <v>106626</v>
      </c>
      <c r="T60" s="1" t="s">
        <v>195</v>
      </c>
      <c r="U60" s="1"/>
      <c r="V60" s="23">
        <v>1.7</v>
      </c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>
        <v>1.1</v>
      </c>
      <c r="AH60" s="23"/>
      <c r="AI60" s="23"/>
      <c r="AJ60" s="23">
        <v>2.8</v>
      </c>
      <c r="AK60" s="87">
        <f t="shared" si="4"/>
        <v>0.3630940409684061</v>
      </c>
      <c r="AL60" s="88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</row>
    <row r="61" spans="1:218" ht="12">
      <c r="A61" s="1" t="s">
        <v>39</v>
      </c>
      <c r="B61" s="1"/>
      <c r="C61" s="14">
        <f>SUM(C49:C60)</f>
        <v>2668876</v>
      </c>
      <c r="D61" s="14">
        <f aca="true" t="shared" si="6" ref="D61:Q61">SUM(D49:D60)</f>
        <v>5292725</v>
      </c>
      <c r="E61" s="14">
        <f t="shared" si="6"/>
        <v>2925971</v>
      </c>
      <c r="F61" s="14">
        <f t="shared" si="6"/>
        <v>1050198</v>
      </c>
      <c r="G61" s="14">
        <f t="shared" si="6"/>
        <v>2802990</v>
      </c>
      <c r="H61" s="14">
        <f t="shared" si="6"/>
        <v>2372266</v>
      </c>
      <c r="I61" s="14">
        <f t="shared" si="6"/>
        <v>552786</v>
      </c>
      <c r="J61" s="14">
        <f t="shared" si="6"/>
        <v>943773</v>
      </c>
      <c r="K61" s="14">
        <f t="shared" si="6"/>
        <v>3288347</v>
      </c>
      <c r="L61" s="14">
        <f t="shared" si="6"/>
        <v>790231</v>
      </c>
      <c r="M61" s="14">
        <f t="shared" si="6"/>
        <v>204574</v>
      </c>
      <c r="N61" s="14">
        <f t="shared" si="6"/>
        <v>2943139</v>
      </c>
      <c r="O61" s="14">
        <f t="shared" si="6"/>
        <v>2151584</v>
      </c>
      <c r="P61" s="14">
        <f t="shared" si="6"/>
        <v>346754</v>
      </c>
      <c r="Q61" s="14">
        <f t="shared" si="6"/>
        <v>1031732</v>
      </c>
      <c r="R61" s="14">
        <f>SUM(R49:R60)</f>
        <v>29365946</v>
      </c>
      <c r="T61" s="1" t="s">
        <v>39</v>
      </c>
      <c r="U61" s="3"/>
      <c r="V61" s="23">
        <f>SUM(V49:V60)</f>
        <v>100</v>
      </c>
      <c r="W61" s="23">
        <f aca="true" t="shared" si="7" ref="W61:AJ61">SUM(W49:W60)</f>
        <v>100.00000000000001</v>
      </c>
      <c r="X61" s="23">
        <f t="shared" si="7"/>
        <v>100.00000000000001</v>
      </c>
      <c r="Y61" s="23">
        <f t="shared" si="7"/>
        <v>100</v>
      </c>
      <c r="Z61" s="23">
        <f t="shared" si="7"/>
        <v>99.99999999999999</v>
      </c>
      <c r="AA61" s="23">
        <f t="shared" si="7"/>
        <v>100</v>
      </c>
      <c r="AB61" s="23">
        <f t="shared" si="7"/>
        <v>100</v>
      </c>
      <c r="AC61" s="23">
        <f t="shared" si="7"/>
        <v>100</v>
      </c>
      <c r="AD61" s="23">
        <f t="shared" si="7"/>
        <v>100</v>
      </c>
      <c r="AE61" s="23">
        <f t="shared" si="7"/>
        <v>100</v>
      </c>
      <c r="AF61" s="23">
        <f t="shared" si="7"/>
        <v>100</v>
      </c>
      <c r="AG61" s="23">
        <f t="shared" si="7"/>
        <v>99.99999999999999</v>
      </c>
      <c r="AH61" s="23">
        <f t="shared" si="7"/>
        <v>100</v>
      </c>
      <c r="AI61" s="23">
        <f t="shared" si="7"/>
        <v>100</v>
      </c>
      <c r="AJ61" s="23">
        <f t="shared" si="7"/>
        <v>100</v>
      </c>
      <c r="AK61" s="87">
        <f t="shared" si="4"/>
        <v>100</v>
      </c>
      <c r="AL61" s="88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</row>
    <row r="62" spans="1:218" ht="12">
      <c r="A62" s="1"/>
      <c r="B62" s="1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T62" s="90" t="s">
        <v>207</v>
      </c>
      <c r="U62" s="26" t="s">
        <v>196</v>
      </c>
      <c r="V62" s="79"/>
      <c r="W62" s="79"/>
      <c r="X62" s="79"/>
      <c r="Y62" s="79"/>
      <c r="Z62" s="80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8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</row>
    <row r="63" spans="1:218" ht="12">
      <c r="A63" s="1" t="s">
        <v>40</v>
      </c>
      <c r="B63" s="1"/>
      <c r="C63" s="14">
        <v>3682963</v>
      </c>
      <c r="D63" s="13">
        <v>7506052</v>
      </c>
      <c r="E63" s="13">
        <v>3769114</v>
      </c>
      <c r="F63" s="14">
        <v>1479131</v>
      </c>
      <c r="G63" s="14">
        <v>3412766</v>
      </c>
      <c r="H63" s="14">
        <v>3032797</v>
      </c>
      <c r="I63" s="14">
        <v>706444</v>
      </c>
      <c r="J63" s="14">
        <v>1241554</v>
      </c>
      <c r="K63" s="14">
        <v>4409404</v>
      </c>
      <c r="L63" s="14">
        <v>1156448</v>
      </c>
      <c r="M63" s="14">
        <v>318775</v>
      </c>
      <c r="N63" s="14">
        <v>4612101</v>
      </c>
      <c r="O63" s="14">
        <v>3330735</v>
      </c>
      <c r="P63" s="14">
        <v>521403</v>
      </c>
      <c r="Q63" s="14">
        <v>1771144</v>
      </c>
      <c r="R63" s="14">
        <v>40950831</v>
      </c>
      <c r="T63" s="26"/>
      <c r="U63" s="26" t="s">
        <v>199</v>
      </c>
      <c r="V63" s="15"/>
      <c r="W63" s="15"/>
      <c r="X63" s="15"/>
      <c r="Y63" s="14"/>
      <c r="Z63" s="14"/>
      <c r="AA63" s="14"/>
      <c r="AB63" s="14"/>
      <c r="AC63" s="1"/>
      <c r="AD63" s="14"/>
      <c r="AE63" s="14"/>
      <c r="AF63" s="14"/>
      <c r="AG63" s="14"/>
      <c r="AH63" s="14"/>
      <c r="AI63" s="11"/>
      <c r="AJ63" s="11"/>
      <c r="AK63" s="11"/>
      <c r="AL63" s="88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</row>
    <row r="64" spans="1:218" ht="12">
      <c r="A64" s="2" t="s">
        <v>42</v>
      </c>
      <c r="B64" s="1"/>
      <c r="C64" s="14">
        <v>3056372</v>
      </c>
      <c r="D64" s="13">
        <v>6321953</v>
      </c>
      <c r="E64" s="13">
        <v>3213604</v>
      </c>
      <c r="F64" s="14">
        <v>1177279</v>
      </c>
      <c r="G64" s="14">
        <v>3012713</v>
      </c>
      <c r="H64" s="14">
        <v>2583567</v>
      </c>
      <c r="I64" s="14">
        <v>604749</v>
      </c>
      <c r="J64" s="14">
        <v>1050054</v>
      </c>
      <c r="K64" s="14">
        <v>3584259</v>
      </c>
      <c r="L64" s="14">
        <v>887157</v>
      </c>
      <c r="M64" s="14">
        <v>230127</v>
      </c>
      <c r="N64" s="14">
        <v>3408003</v>
      </c>
      <c r="O64" s="14">
        <v>2520633</v>
      </c>
      <c r="P64" s="14">
        <v>409663</v>
      </c>
      <c r="Q64" s="14">
        <v>1215072</v>
      </c>
      <c r="R64" s="14">
        <v>33275205</v>
      </c>
      <c r="U64" s="31"/>
      <c r="V64" s="15"/>
      <c r="W64" s="15"/>
      <c r="X64" s="15"/>
      <c r="Y64" s="14"/>
      <c r="Z64" s="14"/>
      <c r="AA64" s="14"/>
      <c r="AB64" s="14"/>
      <c r="AC64" s="1"/>
      <c r="AD64" s="14"/>
      <c r="AE64" s="14"/>
      <c r="AF64" s="14"/>
      <c r="AG64" s="14"/>
      <c r="AH64" s="14"/>
      <c r="AI64" s="11"/>
      <c r="AJ64" s="11"/>
      <c r="AK64" s="11"/>
      <c r="AL64" s="88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</row>
    <row r="65" spans="1:218" ht="12">
      <c r="A65" s="1" t="s">
        <v>44</v>
      </c>
      <c r="B65" s="1"/>
      <c r="C65" s="29">
        <v>82.98676907696331</v>
      </c>
      <c r="D65" s="29">
        <v>84.22474291411784</v>
      </c>
      <c r="E65" s="29">
        <v>85.26152299983497</v>
      </c>
      <c r="F65" s="29">
        <v>79.59261214861971</v>
      </c>
      <c r="G65" s="29">
        <v>88.27774889927994</v>
      </c>
      <c r="H65" s="29">
        <v>85.18760075270451</v>
      </c>
      <c r="I65" s="29">
        <v>85.6046622237573</v>
      </c>
      <c r="J65" s="29">
        <v>84.57578164139457</v>
      </c>
      <c r="K65" s="29">
        <v>81.28669997124328</v>
      </c>
      <c r="L65" s="29">
        <v>76.71395514541078</v>
      </c>
      <c r="M65" s="29">
        <v>72.19104383969885</v>
      </c>
      <c r="N65" s="29">
        <v>73.89263591582231</v>
      </c>
      <c r="O65" s="29">
        <v>75.67798098617872</v>
      </c>
      <c r="P65" s="29">
        <v>78.56935997683175</v>
      </c>
      <c r="Q65" s="29">
        <v>68.60379506127113</v>
      </c>
      <c r="R65" s="29">
        <v>81.25648292704976</v>
      </c>
      <c r="U65" s="31"/>
      <c r="V65" s="15"/>
      <c r="W65" s="15"/>
      <c r="X65" s="15"/>
      <c r="Y65" s="14"/>
      <c r="Z65" s="14"/>
      <c r="AA65" s="14"/>
      <c r="AB65" s="14"/>
      <c r="AC65" s="1"/>
      <c r="AD65" s="14"/>
      <c r="AE65" s="14"/>
      <c r="AF65" s="14"/>
      <c r="AG65" s="14"/>
      <c r="AH65" s="14"/>
      <c r="AI65" s="11"/>
      <c r="AJ65" s="11"/>
      <c r="AK65" s="11"/>
      <c r="AL65" s="88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</row>
    <row r="66" spans="1:218" ht="12">
      <c r="A66" s="1" t="s">
        <v>67</v>
      </c>
      <c r="B66" s="1"/>
      <c r="C66" s="62">
        <f>(C61/C64)*100</f>
        <v>87.32170036893415</v>
      </c>
      <c r="D66" s="62">
        <f aca="true" t="shared" si="8" ref="D66:R66">(D61/D64)*100</f>
        <v>83.71977773324161</v>
      </c>
      <c r="E66" s="62">
        <f t="shared" si="8"/>
        <v>91.04951948030934</v>
      </c>
      <c r="F66" s="62">
        <f t="shared" si="8"/>
        <v>89.20553241839869</v>
      </c>
      <c r="G66" s="62">
        <f t="shared" si="8"/>
        <v>93.0387328630374</v>
      </c>
      <c r="H66" s="62">
        <f t="shared" si="8"/>
        <v>91.82134622403831</v>
      </c>
      <c r="I66" s="62">
        <f t="shared" si="8"/>
        <v>91.40750956181822</v>
      </c>
      <c r="J66" s="62">
        <f t="shared" si="8"/>
        <v>89.87852053322972</v>
      </c>
      <c r="K66" s="62">
        <f t="shared" si="8"/>
        <v>91.74412340179657</v>
      </c>
      <c r="L66" s="62">
        <f t="shared" si="8"/>
        <v>89.07453810317678</v>
      </c>
      <c r="M66" s="62">
        <f t="shared" si="8"/>
        <v>88.89613126664841</v>
      </c>
      <c r="N66" s="62">
        <f t="shared" si="8"/>
        <v>86.35963642050784</v>
      </c>
      <c r="O66" s="62">
        <f t="shared" si="8"/>
        <v>85.3588761235769</v>
      </c>
      <c r="P66" s="62">
        <f t="shared" si="8"/>
        <v>84.64371934980703</v>
      </c>
      <c r="Q66" s="62">
        <f t="shared" si="8"/>
        <v>84.91118221800849</v>
      </c>
      <c r="R66" s="62">
        <f t="shared" si="8"/>
        <v>88.25173578945645</v>
      </c>
      <c r="T66" s="26"/>
      <c r="U66" s="31"/>
      <c r="V66" s="15"/>
      <c r="W66" s="15"/>
      <c r="X66" s="15"/>
      <c r="Y66" s="14"/>
      <c r="Z66" s="14"/>
      <c r="AA66" s="14"/>
      <c r="AB66" s="14"/>
      <c r="AC66" s="1"/>
      <c r="AD66" s="14"/>
      <c r="AE66" s="14"/>
      <c r="AF66" s="14"/>
      <c r="AG66" s="14"/>
      <c r="AH66" s="14"/>
      <c r="AI66" s="11"/>
      <c r="AJ66" s="11"/>
      <c r="AK66" s="11"/>
      <c r="AL66" s="88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</row>
    <row r="67" spans="1:218" ht="12">
      <c r="A67" s="1" t="s">
        <v>46</v>
      </c>
      <c r="B67" s="1"/>
      <c r="C67" s="14">
        <v>377857</v>
      </c>
      <c r="D67" s="14">
        <v>487842</v>
      </c>
      <c r="E67" s="14">
        <v>260762</v>
      </c>
      <c r="F67" s="14">
        <v>128318</v>
      </c>
      <c r="G67" s="14">
        <v>194170</v>
      </c>
      <c r="H67" s="14">
        <v>221997</v>
      </c>
      <c r="I67" s="14">
        <v>50972</v>
      </c>
      <c r="J67" s="14">
        <v>109057</v>
      </c>
      <c r="K67" s="14">
        <v>271363</v>
      </c>
      <c r="L67" s="14">
        <v>118883</v>
      </c>
      <c r="M67" s="14">
        <v>25842</v>
      </c>
      <c r="N67" s="14">
        <v>427397</v>
      </c>
      <c r="O67" s="14">
        <v>363526</v>
      </c>
      <c r="P67" s="14">
        <v>57267</v>
      </c>
      <c r="Q67" s="14">
        <v>164309</v>
      </c>
      <c r="R67" s="14">
        <v>3259563</v>
      </c>
      <c r="T67" s="26"/>
      <c r="U67" s="31"/>
      <c r="V67" s="15"/>
      <c r="W67" s="15"/>
      <c r="X67" s="15"/>
      <c r="Y67" s="14"/>
      <c r="Z67" s="14"/>
      <c r="AA67" s="14"/>
      <c r="AB67" s="14"/>
      <c r="AC67" s="1"/>
      <c r="AD67" s="14"/>
      <c r="AE67" s="14"/>
      <c r="AF67" s="14"/>
      <c r="AG67" s="14"/>
      <c r="AH67" s="14"/>
      <c r="AI67" s="11"/>
      <c r="AJ67" s="11"/>
      <c r="AK67" s="11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</row>
    <row r="68" spans="1:218" ht="12">
      <c r="A68" s="1" t="s">
        <v>44</v>
      </c>
      <c r="B68" s="1"/>
      <c r="C68" s="29">
        <v>12.362925717157466</v>
      </c>
      <c r="D68" s="29">
        <v>7.716634400793552</v>
      </c>
      <c r="E68" s="29">
        <v>8.114316511928664</v>
      </c>
      <c r="F68" s="29">
        <v>10.899540380827315</v>
      </c>
      <c r="G68" s="29">
        <v>6.4450214806388795</v>
      </c>
      <c r="H68" s="29">
        <v>8.592655038557158</v>
      </c>
      <c r="I68" s="29">
        <v>8.42862079970368</v>
      </c>
      <c r="J68" s="29">
        <v>10.385846823115763</v>
      </c>
      <c r="K68" s="29">
        <v>7.570965156256844</v>
      </c>
      <c r="L68" s="29">
        <v>13.400446595134795</v>
      </c>
      <c r="M68" s="29">
        <v>11.229451563701783</v>
      </c>
      <c r="N68" s="29">
        <v>12.540980744441832</v>
      </c>
      <c r="O68" s="29">
        <v>14.422012248510594</v>
      </c>
      <c r="P68" s="29">
        <v>13.979051073687396</v>
      </c>
      <c r="Q68" s="29">
        <v>13.522573147928682</v>
      </c>
      <c r="R68" s="29">
        <v>9.79577135587895</v>
      </c>
      <c r="T68" s="26"/>
      <c r="U68" s="31"/>
      <c r="V68" s="15"/>
      <c r="W68" s="15"/>
      <c r="X68" s="15"/>
      <c r="Y68" s="14"/>
      <c r="Z68" s="14"/>
      <c r="AA68" s="14"/>
      <c r="AB68" s="14"/>
      <c r="AC68" s="1"/>
      <c r="AD68" s="14"/>
      <c r="AE68" s="14"/>
      <c r="AF68" s="14"/>
      <c r="AG68" s="14"/>
      <c r="AH68" s="14"/>
      <c r="AI68" s="11"/>
      <c r="AJ68" s="11"/>
      <c r="AK68" s="11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</row>
    <row r="69" spans="1:218" ht="12">
      <c r="A69" s="1" t="s">
        <v>48</v>
      </c>
      <c r="B69" s="1"/>
      <c r="C69" s="14">
        <v>476225</v>
      </c>
      <c r="D69" s="13">
        <v>855542</v>
      </c>
      <c r="E69" s="13">
        <v>420303</v>
      </c>
      <c r="F69" s="14">
        <v>88992</v>
      </c>
      <c r="G69" s="14">
        <v>245397</v>
      </c>
      <c r="H69" s="14">
        <v>222343</v>
      </c>
      <c r="I69" s="14">
        <v>35936</v>
      </c>
      <c r="J69" s="14">
        <v>98579</v>
      </c>
      <c r="K69" s="14">
        <v>511361</v>
      </c>
      <c r="L69" s="14">
        <v>48344</v>
      </c>
      <c r="M69" s="14">
        <v>15041</v>
      </c>
      <c r="N69" s="14">
        <v>314500</v>
      </c>
      <c r="O69" s="14">
        <v>204247</v>
      </c>
      <c r="P69" s="14">
        <v>30719</v>
      </c>
      <c r="Q69" s="14">
        <v>124798</v>
      </c>
      <c r="R69" s="14">
        <v>3692326</v>
      </c>
      <c r="T69" s="26"/>
      <c r="U69" s="31"/>
      <c r="V69" s="15"/>
      <c r="W69" s="15"/>
      <c r="X69" s="15"/>
      <c r="Y69" s="14"/>
      <c r="Z69" s="14"/>
      <c r="AA69" s="14"/>
      <c r="AB69" s="14"/>
      <c r="AC69" s="1"/>
      <c r="AD69" s="14"/>
      <c r="AE69" s="14"/>
      <c r="AF69" s="14"/>
      <c r="AG69" s="14"/>
      <c r="AH69" s="14"/>
      <c r="AI69" s="11"/>
      <c r="AJ69" s="11"/>
      <c r="AK69" s="11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</row>
    <row r="70" spans="1:218" ht="12">
      <c r="A70" s="3" t="s">
        <v>44</v>
      </c>
      <c r="B70" s="3"/>
      <c r="C70" s="32">
        <v>15.581382109245864</v>
      </c>
      <c r="D70" s="32">
        <v>13.53287504668257</v>
      </c>
      <c r="E70" s="32">
        <v>13.078867215749046</v>
      </c>
      <c r="F70" s="32">
        <v>7.559125746743126</v>
      </c>
      <c r="G70" s="32">
        <v>8.145382583737648</v>
      </c>
      <c r="H70" s="32">
        <v>8.606047375585769</v>
      </c>
      <c r="I70" s="32">
        <v>5.942300028606909</v>
      </c>
      <c r="J70" s="32">
        <v>9.387993379388107</v>
      </c>
      <c r="K70" s="32">
        <v>14.266854041518762</v>
      </c>
      <c r="L70" s="32">
        <v>5.449317313620926</v>
      </c>
      <c r="M70" s="32">
        <v>6.535956232862723</v>
      </c>
      <c r="N70" s="32">
        <v>9.228278261492141</v>
      </c>
      <c r="O70" s="32">
        <v>8.103004285034752</v>
      </c>
      <c r="P70" s="32">
        <v>7.498602509867867</v>
      </c>
      <c r="Q70" s="32">
        <v>10.270831687340339</v>
      </c>
      <c r="R70" s="32">
        <v>11.09632833216204</v>
      </c>
      <c r="T70" s="26"/>
      <c r="U70" s="31"/>
      <c r="V70" s="15"/>
      <c r="W70" s="15"/>
      <c r="X70" s="15"/>
      <c r="Y70" s="14"/>
      <c r="Z70" s="14"/>
      <c r="AA70" s="14"/>
      <c r="AB70" s="14"/>
      <c r="AC70" s="1"/>
      <c r="AD70" s="14"/>
      <c r="AE70" s="14"/>
      <c r="AF70" s="14"/>
      <c r="AG70" s="14"/>
      <c r="AH70" s="14"/>
      <c r="AI70" s="11"/>
      <c r="AJ70" s="11"/>
      <c r="AK70" s="11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</row>
    <row r="71" spans="1:218" ht="12">
      <c r="A71" s="90" t="s">
        <v>208</v>
      </c>
      <c r="B71" s="26" t="s">
        <v>196</v>
      </c>
      <c r="C71" s="79"/>
      <c r="D71" s="79"/>
      <c r="E71" s="79"/>
      <c r="F71" s="79"/>
      <c r="G71" s="80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T71" s="26"/>
      <c r="U71" s="31"/>
      <c r="V71" s="15"/>
      <c r="W71" s="15"/>
      <c r="X71" s="15"/>
      <c r="Y71" s="14"/>
      <c r="Z71" s="14"/>
      <c r="AA71" s="14"/>
      <c r="AB71" s="14"/>
      <c r="AC71" s="1"/>
      <c r="AD71" s="14"/>
      <c r="AE71" s="14"/>
      <c r="AF71" s="14"/>
      <c r="AG71" s="14"/>
      <c r="AH71" s="14"/>
      <c r="AI71" s="11"/>
      <c r="AJ71" s="11"/>
      <c r="AK71" s="11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</row>
    <row r="72" spans="1:218" ht="12">
      <c r="A72" s="26"/>
      <c r="B72" s="26" t="s">
        <v>198</v>
      </c>
      <c r="C72" s="15"/>
      <c r="D72" s="15"/>
      <c r="E72" s="15"/>
      <c r="F72" s="14"/>
      <c r="G72" s="14"/>
      <c r="H72" s="14"/>
      <c r="I72" s="14"/>
      <c r="J72" s="1"/>
      <c r="K72" s="14"/>
      <c r="L72" s="14"/>
      <c r="M72" s="14"/>
      <c r="N72" s="14"/>
      <c r="O72" s="14"/>
      <c r="P72" s="11"/>
      <c r="Q72" s="11"/>
      <c r="R72" s="11"/>
      <c r="T72" s="26"/>
      <c r="U72" s="31"/>
      <c r="V72" s="15"/>
      <c r="W72" s="15"/>
      <c r="X72" s="15"/>
      <c r="Y72" s="14"/>
      <c r="Z72" s="14"/>
      <c r="AA72" s="14"/>
      <c r="AB72" s="14"/>
      <c r="AC72" s="1"/>
      <c r="AD72" s="14"/>
      <c r="AE72" s="14"/>
      <c r="AF72" s="14"/>
      <c r="AG72" s="14"/>
      <c r="AH72" s="14"/>
      <c r="AI72" s="11"/>
      <c r="AJ72" s="11"/>
      <c r="AK72" s="11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</row>
    <row r="73" spans="2:218" ht="12">
      <c r="B73" s="31"/>
      <c r="C73" s="15"/>
      <c r="D73" s="15"/>
      <c r="E73" s="15"/>
      <c r="F73" s="14"/>
      <c r="G73" s="14"/>
      <c r="H73" s="14"/>
      <c r="I73" s="14"/>
      <c r="J73" s="1"/>
      <c r="K73" s="14"/>
      <c r="L73" s="14"/>
      <c r="M73" s="14"/>
      <c r="N73" s="14"/>
      <c r="O73" s="14"/>
      <c r="P73" s="11"/>
      <c r="Q73" s="11"/>
      <c r="R73" s="11"/>
      <c r="T73" s="26"/>
      <c r="U73" s="31"/>
      <c r="V73" s="15"/>
      <c r="W73" s="15"/>
      <c r="X73" s="15"/>
      <c r="Y73" s="14"/>
      <c r="Z73" s="14"/>
      <c r="AA73" s="14"/>
      <c r="AB73" s="14"/>
      <c r="AC73" s="1"/>
      <c r="AD73" s="14"/>
      <c r="AE73" s="14"/>
      <c r="AF73" s="14"/>
      <c r="AG73" s="14"/>
      <c r="AH73" s="14"/>
      <c r="AI73" s="11"/>
      <c r="AJ73" s="11"/>
      <c r="AK73" s="11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</row>
    <row r="74" spans="2:218" ht="12">
      <c r="B74" s="31"/>
      <c r="C74" s="15"/>
      <c r="D74" s="15"/>
      <c r="E74" s="15"/>
      <c r="F74" s="14"/>
      <c r="G74" s="14"/>
      <c r="H74" s="14"/>
      <c r="I74" s="14"/>
      <c r="J74" s="1"/>
      <c r="K74" s="14"/>
      <c r="L74" s="14"/>
      <c r="M74" s="14"/>
      <c r="N74" s="14"/>
      <c r="O74" s="14"/>
      <c r="P74" s="11"/>
      <c r="Q74" s="11"/>
      <c r="R74" s="11"/>
      <c r="T74" s="26"/>
      <c r="U74" s="31"/>
      <c r="V74" s="15"/>
      <c r="W74" s="15"/>
      <c r="X74" s="15"/>
      <c r="Y74" s="14"/>
      <c r="Z74" s="14"/>
      <c r="AA74" s="14"/>
      <c r="AB74" s="14"/>
      <c r="AC74" s="1"/>
      <c r="AD74" s="14"/>
      <c r="AE74" s="14"/>
      <c r="AF74" s="14"/>
      <c r="AG74" s="14"/>
      <c r="AH74" s="14"/>
      <c r="AI74" s="11"/>
      <c r="AJ74" s="11"/>
      <c r="AK74" s="11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</row>
    <row r="75" spans="1:218" ht="12">
      <c r="A75" s="26"/>
      <c r="B75" s="31"/>
      <c r="C75" s="15"/>
      <c r="D75" s="15"/>
      <c r="E75" s="15"/>
      <c r="F75" s="14"/>
      <c r="G75" s="14"/>
      <c r="H75" s="14"/>
      <c r="I75" s="14"/>
      <c r="J75" s="1"/>
      <c r="K75" s="14"/>
      <c r="L75" s="14"/>
      <c r="M75" s="14"/>
      <c r="N75" s="14"/>
      <c r="O75" s="14"/>
      <c r="P75" s="11"/>
      <c r="Q75" s="11"/>
      <c r="R75" s="11"/>
      <c r="T75" s="26"/>
      <c r="U75" s="31"/>
      <c r="V75" s="15"/>
      <c r="W75" s="15"/>
      <c r="X75" s="15"/>
      <c r="Y75" s="14"/>
      <c r="Z75" s="14"/>
      <c r="AA75" s="14"/>
      <c r="AB75" s="14"/>
      <c r="AC75" s="1"/>
      <c r="AD75" s="14"/>
      <c r="AE75" s="14"/>
      <c r="AF75" s="14"/>
      <c r="AG75" s="14"/>
      <c r="AH75" s="14"/>
      <c r="AI75" s="11"/>
      <c r="AJ75" s="11"/>
      <c r="AK75" s="11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J73"/>
  <sheetViews>
    <sheetView zoomScalePageLayoutView="0" workbookViewId="0" topLeftCell="A13">
      <selection activeCell="AK7" sqref="AK7"/>
    </sheetView>
  </sheetViews>
  <sheetFormatPr defaultColWidth="9.33203125" defaultRowHeight="12.75"/>
  <cols>
    <col min="1" max="1" width="15" style="63" customWidth="1"/>
    <col min="2" max="2" width="13.83203125" style="63" customWidth="1"/>
    <col min="3" max="3" width="9.33203125" style="63" customWidth="1"/>
    <col min="4" max="4" width="9.5" style="63" customWidth="1"/>
    <col min="5" max="17" width="9.33203125" style="63" customWidth="1"/>
    <col min="18" max="18" width="10.5" style="63" customWidth="1"/>
    <col min="19" max="19" width="3.33203125" style="63" customWidth="1"/>
    <col min="20" max="20" width="14.5" style="63" customWidth="1"/>
    <col min="21" max="21" width="12.66015625" style="63" customWidth="1"/>
    <col min="22" max="22" width="11" style="63" customWidth="1"/>
    <col min="23" max="23" width="10.5" style="63" customWidth="1"/>
    <col min="24" max="24" width="10.83203125" style="63" customWidth="1"/>
    <col min="25" max="25" width="10.5" style="63" customWidth="1"/>
    <col min="26" max="35" width="9.33203125" style="63" customWidth="1"/>
    <col min="36" max="36" width="10.83203125" style="63" bestFit="1" customWidth="1"/>
    <col min="37" max="16384" width="9.33203125" style="63" customWidth="1"/>
  </cols>
  <sheetData>
    <row r="1" spans="1:16" ht="18.75">
      <c r="A1" s="95" t="s">
        <v>211</v>
      </c>
      <c r="B1" s="1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2" customHeight="1">
      <c r="A2" s="95"/>
      <c r="B2" s="15"/>
      <c r="C2" s="6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18" ht="12">
      <c r="A3" s="9" t="s">
        <v>185</v>
      </c>
      <c r="B3" s="15"/>
      <c r="C3" s="6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6"/>
      <c r="R3" s="6"/>
      <c r="T3" s="9" t="s">
        <v>186</v>
      </c>
      <c r="U3" s="15"/>
      <c r="V3" s="6"/>
      <c r="W3" s="7"/>
      <c r="X3" s="7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6"/>
      <c r="AK3" s="6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</row>
    <row r="4" spans="1:218" ht="12">
      <c r="A4" s="10"/>
      <c r="B4" s="10"/>
      <c r="C4" s="11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1"/>
      <c r="Q4" s="11"/>
      <c r="R4" s="11"/>
      <c r="T4" s="10"/>
      <c r="U4" s="10"/>
      <c r="V4" s="11"/>
      <c r="W4" s="12"/>
      <c r="X4" s="13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1"/>
      <c r="AJ4" s="11"/>
      <c r="AK4" s="11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</row>
    <row r="5" spans="1:218" ht="12">
      <c r="A5" s="16" t="s">
        <v>0</v>
      </c>
      <c r="B5" s="16"/>
      <c r="C5" s="17" t="s">
        <v>1</v>
      </c>
      <c r="D5" s="18" t="s">
        <v>2</v>
      </c>
      <c r="E5" s="18" t="s">
        <v>3</v>
      </c>
      <c r="F5" s="17" t="s">
        <v>4</v>
      </c>
      <c r="G5" s="17" t="s">
        <v>5</v>
      </c>
      <c r="H5" s="17" t="s">
        <v>6</v>
      </c>
      <c r="I5" s="19" t="s">
        <v>7</v>
      </c>
      <c r="J5" s="19" t="s">
        <v>8</v>
      </c>
      <c r="K5" s="17" t="s">
        <v>9</v>
      </c>
      <c r="L5" s="17" t="s">
        <v>10</v>
      </c>
      <c r="M5" s="17" t="s">
        <v>11</v>
      </c>
      <c r="N5" s="17" t="s">
        <v>12</v>
      </c>
      <c r="O5" s="17" t="s">
        <v>13</v>
      </c>
      <c r="P5" s="17" t="s">
        <v>14</v>
      </c>
      <c r="Q5" s="17" t="s">
        <v>15</v>
      </c>
      <c r="R5" s="17" t="s">
        <v>16</v>
      </c>
      <c r="T5" s="16" t="s">
        <v>0</v>
      </c>
      <c r="U5" s="16"/>
      <c r="V5" s="17" t="s">
        <v>1</v>
      </c>
      <c r="W5" s="18" t="s">
        <v>2</v>
      </c>
      <c r="X5" s="18" t="s">
        <v>3</v>
      </c>
      <c r="Y5" s="17" t="s">
        <v>4</v>
      </c>
      <c r="Z5" s="17" t="s">
        <v>5</v>
      </c>
      <c r="AA5" s="17" t="s">
        <v>6</v>
      </c>
      <c r="AB5" s="19" t="s">
        <v>7</v>
      </c>
      <c r="AC5" s="19" t="s">
        <v>8</v>
      </c>
      <c r="AD5" s="17" t="s">
        <v>9</v>
      </c>
      <c r="AE5" s="17" t="s">
        <v>10</v>
      </c>
      <c r="AF5" s="17" t="s">
        <v>11</v>
      </c>
      <c r="AG5" s="17" t="s">
        <v>12</v>
      </c>
      <c r="AH5" s="17" t="s">
        <v>13</v>
      </c>
      <c r="AI5" s="17" t="s">
        <v>14</v>
      </c>
      <c r="AJ5" s="17" t="s">
        <v>15</v>
      </c>
      <c r="AK5" s="17" t="s">
        <v>16</v>
      </c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</row>
    <row r="6" spans="1:218" ht="12">
      <c r="A6" s="84"/>
      <c r="B6" s="84"/>
      <c r="C6" s="64"/>
      <c r="D6" s="65"/>
      <c r="E6" s="65"/>
      <c r="F6" s="64"/>
      <c r="G6" s="64" t="s">
        <v>17</v>
      </c>
      <c r="H6" s="64"/>
      <c r="I6" s="66"/>
      <c r="J6" s="66"/>
      <c r="K6" s="64"/>
      <c r="L6" s="67"/>
      <c r="M6" s="64"/>
      <c r="N6" s="64"/>
      <c r="O6" s="64"/>
      <c r="P6" s="67"/>
      <c r="Q6" s="64"/>
      <c r="R6" s="64" t="s">
        <v>18</v>
      </c>
      <c r="T6" s="84"/>
      <c r="U6" s="84"/>
      <c r="V6" s="64"/>
      <c r="W6" s="65"/>
      <c r="X6" s="65"/>
      <c r="Y6" s="64"/>
      <c r="Z6" s="64" t="s">
        <v>17</v>
      </c>
      <c r="AA6" s="64"/>
      <c r="AB6" s="66"/>
      <c r="AC6" s="66"/>
      <c r="AD6" s="64"/>
      <c r="AE6" s="67"/>
      <c r="AF6" s="64"/>
      <c r="AG6" s="64"/>
      <c r="AH6" s="64"/>
      <c r="AI6" s="67"/>
      <c r="AJ6" s="64"/>
      <c r="AK6" s="64" t="s">
        <v>18</v>
      </c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</row>
    <row r="7" spans="1:218" ht="12">
      <c r="A7" s="85" t="s">
        <v>171</v>
      </c>
      <c r="B7" s="69"/>
      <c r="C7" s="86">
        <v>360722</v>
      </c>
      <c r="D7" s="86">
        <v>917831</v>
      </c>
      <c r="E7" s="86">
        <v>282951</v>
      </c>
      <c r="F7" s="86">
        <v>231544</v>
      </c>
      <c r="G7" s="86">
        <v>870333</v>
      </c>
      <c r="H7" s="86">
        <v>710310</v>
      </c>
      <c r="I7" s="86">
        <v>154409</v>
      </c>
      <c r="J7" s="86">
        <v>216973</v>
      </c>
      <c r="K7" s="86">
        <v>543676</v>
      </c>
      <c r="L7" s="86">
        <v>148606</v>
      </c>
      <c r="M7" s="86">
        <v>27606</v>
      </c>
      <c r="N7" s="86">
        <v>406184</v>
      </c>
      <c r="O7" s="86">
        <v>319589</v>
      </c>
      <c r="P7" s="86">
        <v>61260</v>
      </c>
      <c r="Q7" s="86">
        <v>151776</v>
      </c>
      <c r="R7" s="86">
        <f aca="true" t="shared" si="0" ref="R7:R24">SUM(C7:Q7)</f>
        <v>5403770</v>
      </c>
      <c r="T7" s="68" t="s">
        <v>171</v>
      </c>
      <c r="U7" s="69"/>
      <c r="V7" s="78">
        <f aca="true" t="shared" si="1" ref="V7:AK9">(C7/C$25)*100</f>
        <v>17.72000174880396</v>
      </c>
      <c r="W7" s="78">
        <f t="shared" si="1"/>
        <v>20.204147896059354</v>
      </c>
      <c r="X7" s="78">
        <f t="shared" si="1"/>
        <v>12.349063294453961</v>
      </c>
      <c r="Y7" s="78">
        <f t="shared" si="1"/>
        <v>26.229433914387084</v>
      </c>
      <c r="Z7" s="78">
        <f t="shared" si="1"/>
        <v>36.2314026054149</v>
      </c>
      <c r="AA7" s="78">
        <f t="shared" si="1"/>
        <v>36.249608955767734</v>
      </c>
      <c r="AB7" s="78">
        <f t="shared" si="1"/>
        <v>32.073590474865036</v>
      </c>
      <c r="AC7" s="78">
        <f t="shared" si="1"/>
        <v>26.796251515967366</v>
      </c>
      <c r="AD7" s="78">
        <f t="shared" si="1"/>
        <v>19.985230053496025</v>
      </c>
      <c r="AE7" s="78">
        <f t="shared" si="1"/>
        <v>20.180832514001075</v>
      </c>
      <c r="AF7" s="78">
        <f t="shared" si="1"/>
        <v>13.899532251486574</v>
      </c>
      <c r="AG7" s="78">
        <f t="shared" si="1"/>
        <v>14.207682384578145</v>
      </c>
      <c r="AH7" s="78">
        <f t="shared" si="1"/>
        <v>15.653259550849622</v>
      </c>
      <c r="AI7" s="78">
        <f t="shared" si="1"/>
        <v>17.503307227900148</v>
      </c>
      <c r="AJ7" s="78">
        <f t="shared" si="1"/>
        <v>14.306680805938493</v>
      </c>
      <c r="AK7" s="78">
        <f t="shared" si="1"/>
        <v>21.298076868125595</v>
      </c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</row>
    <row r="8" spans="1:218" ht="12">
      <c r="A8" s="77" t="s">
        <v>170</v>
      </c>
      <c r="B8" s="4"/>
      <c r="C8" s="71">
        <v>112627</v>
      </c>
      <c r="D8" s="71">
        <v>288471</v>
      </c>
      <c r="E8" s="71">
        <v>68559</v>
      </c>
      <c r="F8" s="71">
        <v>57299</v>
      </c>
      <c r="G8" s="71">
        <v>138611</v>
      </c>
      <c r="H8" s="71">
        <v>131853</v>
      </c>
      <c r="I8" s="71">
        <v>36192</v>
      </c>
      <c r="J8" s="71">
        <v>52657</v>
      </c>
      <c r="K8" s="71">
        <v>146045</v>
      </c>
      <c r="L8" s="71">
        <v>31253</v>
      </c>
      <c r="M8" s="71">
        <v>5053</v>
      </c>
      <c r="N8" s="71">
        <v>107923</v>
      </c>
      <c r="O8" s="71">
        <v>72652</v>
      </c>
      <c r="P8" s="71">
        <v>12239</v>
      </c>
      <c r="Q8" s="71">
        <v>31340</v>
      </c>
      <c r="R8" s="71">
        <f t="shared" si="0"/>
        <v>1292774</v>
      </c>
      <c r="T8" s="70" t="s">
        <v>170</v>
      </c>
      <c r="U8" s="1"/>
      <c r="V8" s="72">
        <f t="shared" si="1"/>
        <v>5.532655720922327</v>
      </c>
      <c r="W8" s="72">
        <f t="shared" si="1"/>
        <v>6.35009140868432</v>
      </c>
      <c r="X8" s="72">
        <f t="shared" si="1"/>
        <v>2.9921768447698334</v>
      </c>
      <c r="Y8" s="72">
        <f t="shared" si="1"/>
        <v>6.490862790054873</v>
      </c>
      <c r="Z8" s="72">
        <f t="shared" si="1"/>
        <v>5.770286713866031</v>
      </c>
      <c r="AA8" s="72">
        <f t="shared" si="1"/>
        <v>6.728920738332338</v>
      </c>
      <c r="AB8" s="72">
        <f t="shared" si="1"/>
        <v>7.517744344347255</v>
      </c>
      <c r="AC8" s="72">
        <f t="shared" si="1"/>
        <v>6.5031603751448035</v>
      </c>
      <c r="AD8" s="72">
        <f t="shared" si="1"/>
        <v>5.3685336913213515</v>
      </c>
      <c r="AE8" s="72">
        <f t="shared" si="1"/>
        <v>4.244186362327737</v>
      </c>
      <c r="AF8" s="72">
        <f t="shared" si="1"/>
        <v>2.5441692554793036</v>
      </c>
      <c r="AG8" s="72">
        <f t="shared" si="1"/>
        <v>3.7749781034970042</v>
      </c>
      <c r="AH8" s="72">
        <f t="shared" si="1"/>
        <v>3.5584472960218485</v>
      </c>
      <c r="AI8" s="72">
        <f t="shared" si="1"/>
        <v>3.4969470643530833</v>
      </c>
      <c r="AJ8" s="72">
        <f t="shared" si="1"/>
        <v>2.9541651938258515</v>
      </c>
      <c r="AK8" s="72">
        <f t="shared" si="1"/>
        <v>5.095257574825389</v>
      </c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</row>
    <row r="9" spans="1:218" ht="12">
      <c r="A9" s="77" t="s">
        <v>153</v>
      </c>
      <c r="B9" s="4"/>
      <c r="C9" s="71">
        <v>41675</v>
      </c>
      <c r="D9" s="71">
        <v>84405</v>
      </c>
      <c r="E9" s="71">
        <v>22433</v>
      </c>
      <c r="F9" s="71">
        <v>16542</v>
      </c>
      <c r="G9" s="71">
        <v>49476</v>
      </c>
      <c r="H9" s="71">
        <v>58266</v>
      </c>
      <c r="I9" s="71">
        <v>17030</v>
      </c>
      <c r="J9" s="71">
        <v>19737</v>
      </c>
      <c r="K9" s="71">
        <v>59822</v>
      </c>
      <c r="L9" s="71">
        <v>15499</v>
      </c>
      <c r="M9" s="71">
        <v>4438</v>
      </c>
      <c r="N9" s="71">
        <v>45535</v>
      </c>
      <c r="O9" s="71">
        <v>34550</v>
      </c>
      <c r="P9" s="71">
        <v>7448</v>
      </c>
      <c r="Q9" s="71">
        <v>32398</v>
      </c>
      <c r="R9" s="71">
        <f t="shared" si="0"/>
        <v>509254</v>
      </c>
      <c r="T9" s="70" t="s">
        <v>153</v>
      </c>
      <c r="U9" s="1"/>
      <c r="V9" s="72">
        <f t="shared" si="1"/>
        <v>2.0472304790986</v>
      </c>
      <c r="W9" s="72">
        <f t="shared" si="1"/>
        <v>1.8580012041071723</v>
      </c>
      <c r="X9" s="72">
        <f t="shared" si="1"/>
        <v>0.9790618760297215</v>
      </c>
      <c r="Y9" s="72">
        <f t="shared" si="1"/>
        <v>1.873887018500981</v>
      </c>
      <c r="Z9" s="72">
        <f t="shared" si="1"/>
        <v>2.0596540350710675</v>
      </c>
      <c r="AA9" s="72">
        <f t="shared" si="1"/>
        <v>2.9735182039064108</v>
      </c>
      <c r="AB9" s="72">
        <f t="shared" si="1"/>
        <v>3.5374443574335146</v>
      </c>
      <c r="AC9" s="72">
        <f t="shared" si="1"/>
        <v>2.4375273244627116</v>
      </c>
      <c r="AD9" s="72">
        <f t="shared" si="1"/>
        <v>2.1990237425603474</v>
      </c>
      <c r="AE9" s="72">
        <f t="shared" si="1"/>
        <v>2.104778563008914</v>
      </c>
      <c r="AF9" s="72">
        <f t="shared" si="1"/>
        <v>2.234518732597892</v>
      </c>
      <c r="AG9" s="72">
        <f t="shared" si="1"/>
        <v>1.5927432330711349</v>
      </c>
      <c r="AH9" s="72">
        <f t="shared" si="1"/>
        <v>1.6922363331712116</v>
      </c>
      <c r="AI9" s="72">
        <f t="shared" si="1"/>
        <v>2.128054721407122</v>
      </c>
      <c r="AJ9" s="72">
        <f t="shared" si="1"/>
        <v>3.053894191115824</v>
      </c>
      <c r="AK9" s="72">
        <f t="shared" si="1"/>
        <v>2.007141465569488</v>
      </c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</row>
    <row r="10" spans="1:218" ht="12">
      <c r="A10" s="77" t="s">
        <v>179</v>
      </c>
      <c r="B10" s="4"/>
      <c r="C10" s="71">
        <v>85791</v>
      </c>
      <c r="D10" s="71"/>
      <c r="E10" s="71">
        <v>312893</v>
      </c>
      <c r="F10" s="71">
        <v>25583</v>
      </c>
      <c r="G10" s="71">
        <v>112864</v>
      </c>
      <c r="H10" s="71">
        <v>64176</v>
      </c>
      <c r="I10" s="71">
        <v>15735</v>
      </c>
      <c r="J10" s="71">
        <v>34908</v>
      </c>
      <c r="K10" s="71">
        <v>131353</v>
      </c>
      <c r="L10" s="71">
        <v>43287</v>
      </c>
      <c r="M10" s="71">
        <v>22176</v>
      </c>
      <c r="N10" s="71">
        <v>151934</v>
      </c>
      <c r="O10" s="71">
        <v>124162</v>
      </c>
      <c r="P10" s="71">
        <v>26210</v>
      </c>
      <c r="Q10" s="71">
        <v>44441</v>
      </c>
      <c r="R10" s="71">
        <f t="shared" si="0"/>
        <v>1195513</v>
      </c>
      <c r="T10" s="70" t="s">
        <v>179</v>
      </c>
      <c r="U10" s="1"/>
      <c r="V10" s="72">
        <f>(C10/C$25)*100</f>
        <v>4.214371926391073</v>
      </c>
      <c r="W10" s="72"/>
      <c r="X10" s="72">
        <f aca="true" t="shared" si="2" ref="X10:AK10">(E10/E$25)*100</f>
        <v>13.655846635606814</v>
      </c>
      <c r="Y10" s="72">
        <f t="shared" si="2"/>
        <v>2.8980565587178453</v>
      </c>
      <c r="Z10" s="72">
        <f t="shared" si="2"/>
        <v>4.69845567576726</v>
      </c>
      <c r="AA10" s="72">
        <f t="shared" si="2"/>
        <v>3.275126218616308</v>
      </c>
      <c r="AB10" s="72">
        <f t="shared" si="2"/>
        <v>3.268449029020338</v>
      </c>
      <c r="AC10" s="72">
        <f t="shared" si="2"/>
        <v>4.311151838797402</v>
      </c>
      <c r="AD10" s="72">
        <f t="shared" si="2"/>
        <v>4.828463870424414</v>
      </c>
      <c r="AE10" s="72">
        <f t="shared" si="2"/>
        <v>5.878414714302011</v>
      </c>
      <c r="AF10" s="72">
        <f t="shared" si="2"/>
        <v>11.16554470799704</v>
      </c>
      <c r="AG10" s="72">
        <f t="shared" si="2"/>
        <v>5.314414195090147</v>
      </c>
      <c r="AH10" s="72">
        <f t="shared" si="2"/>
        <v>6.0813733024371635</v>
      </c>
      <c r="AI10" s="72">
        <f t="shared" si="2"/>
        <v>7.488763996788489</v>
      </c>
      <c r="AJ10" s="72">
        <f t="shared" si="2"/>
        <v>4.189089195239778</v>
      </c>
      <c r="AK10" s="72">
        <f t="shared" si="2"/>
        <v>4.711919228768699</v>
      </c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</row>
    <row r="11" spans="1:218" ht="12">
      <c r="A11" s="77" t="s">
        <v>173</v>
      </c>
      <c r="B11" s="4"/>
      <c r="C11" s="71">
        <v>74831</v>
      </c>
      <c r="D11" s="71"/>
      <c r="E11" s="71"/>
      <c r="F11" s="71">
        <v>37353</v>
      </c>
      <c r="G11" s="71">
        <v>70962</v>
      </c>
      <c r="H11" s="71">
        <v>70149</v>
      </c>
      <c r="I11" s="71">
        <v>24762</v>
      </c>
      <c r="J11" s="71">
        <v>42670</v>
      </c>
      <c r="K11" s="71">
        <v>129727</v>
      </c>
      <c r="L11" s="71">
        <v>64506</v>
      </c>
      <c r="M11" s="71">
        <v>19021</v>
      </c>
      <c r="N11" s="71">
        <v>301445</v>
      </c>
      <c r="O11" s="71">
        <v>126581</v>
      </c>
      <c r="P11" s="71">
        <v>61032</v>
      </c>
      <c r="Q11" s="71">
        <v>83151</v>
      </c>
      <c r="R11" s="71">
        <f t="shared" si="0"/>
        <v>1106190</v>
      </c>
      <c r="T11" s="70" t="s">
        <v>173</v>
      </c>
      <c r="U11" s="1"/>
      <c r="V11" s="72">
        <f>(C11/C$25)*100</f>
        <v>3.6759761003341884</v>
      </c>
      <c r="W11" s="72"/>
      <c r="X11" s="72"/>
      <c r="Y11" s="72">
        <f aca="true" t="shared" si="3" ref="Y11:AK11">(F11/F$25)*100</f>
        <v>4.231368746346702</v>
      </c>
      <c r="Z11" s="72">
        <f t="shared" si="3"/>
        <v>2.954102385736783</v>
      </c>
      <c r="AA11" s="72">
        <f t="shared" si="3"/>
        <v>3.57994934414291</v>
      </c>
      <c r="AB11" s="72">
        <f t="shared" si="3"/>
        <v>5.143523028700452</v>
      </c>
      <c r="AC11" s="72">
        <f t="shared" si="3"/>
        <v>5.26976191593575</v>
      </c>
      <c r="AD11" s="72">
        <f t="shared" si="3"/>
        <v>4.768693006772193</v>
      </c>
      <c r="AE11" s="72">
        <f t="shared" si="3"/>
        <v>8.75997457806652</v>
      </c>
      <c r="AF11" s="72">
        <f t="shared" si="3"/>
        <v>9.57701235077614</v>
      </c>
      <c r="AG11" s="72">
        <f t="shared" si="3"/>
        <v>10.54407563178057</v>
      </c>
      <c r="AH11" s="72">
        <f t="shared" si="3"/>
        <v>6.199854335431119</v>
      </c>
      <c r="AI11" s="72">
        <f t="shared" si="3"/>
        <v>17.43816269561217</v>
      </c>
      <c r="AJ11" s="72">
        <f t="shared" si="3"/>
        <v>7.83796394485684</v>
      </c>
      <c r="AK11" s="72">
        <f t="shared" si="3"/>
        <v>4.359867213214451</v>
      </c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</row>
    <row r="12" spans="1:218" ht="12">
      <c r="A12" s="77" t="s">
        <v>181</v>
      </c>
      <c r="B12" s="4"/>
      <c r="C12" s="71"/>
      <c r="D12" s="71"/>
      <c r="E12" s="71"/>
      <c r="F12" s="71"/>
      <c r="G12" s="71">
        <v>1118</v>
      </c>
      <c r="H12" s="71">
        <v>2206</v>
      </c>
      <c r="I12" s="71"/>
      <c r="J12" s="71"/>
      <c r="K12" s="71">
        <v>50418</v>
      </c>
      <c r="L12" s="71">
        <v>12494</v>
      </c>
      <c r="M12" s="71">
        <v>7847</v>
      </c>
      <c r="N12" s="71">
        <v>200887</v>
      </c>
      <c r="O12" s="71">
        <v>56495</v>
      </c>
      <c r="P12" s="71">
        <v>25823</v>
      </c>
      <c r="Q12" s="71">
        <v>66231</v>
      </c>
      <c r="R12" s="71">
        <f t="shared" si="0"/>
        <v>423519</v>
      </c>
      <c r="T12" s="70" t="s">
        <v>181</v>
      </c>
      <c r="U12" s="1"/>
      <c r="V12" s="72"/>
      <c r="W12" s="72"/>
      <c r="X12" s="72"/>
      <c r="Y12" s="72"/>
      <c r="Z12" s="72">
        <f>(G12/G$25)*100</f>
        <v>0.04654162040604442</v>
      </c>
      <c r="AA12" s="72">
        <f>(H12/H$25)*100</f>
        <v>0.11257991208968425</v>
      </c>
      <c r="AB12" s="72"/>
      <c r="AC12" s="72"/>
      <c r="AD12" s="72">
        <f aca="true" t="shared" si="4" ref="AD12:AK12">(K12/K$25)*100</f>
        <v>1.8533378866037171</v>
      </c>
      <c r="AE12" s="72">
        <f t="shared" si="4"/>
        <v>1.696696778258815</v>
      </c>
      <c r="AF12" s="72">
        <f t="shared" si="4"/>
        <v>3.9509392732527404</v>
      </c>
      <c r="AG12" s="72">
        <f t="shared" si="4"/>
        <v>7.026713733654575</v>
      </c>
      <c r="AH12" s="72">
        <f t="shared" si="4"/>
        <v>2.7670880359625936</v>
      </c>
      <c r="AI12" s="72">
        <f t="shared" si="4"/>
        <v>7.37818972487864</v>
      </c>
      <c r="AJ12" s="72">
        <f t="shared" si="4"/>
        <v>6.24305408271474</v>
      </c>
      <c r="AK12" s="72">
        <f t="shared" si="4"/>
        <v>1.669230965994423</v>
      </c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</row>
    <row r="13" spans="1:218" ht="12">
      <c r="A13" s="77" t="s">
        <v>174</v>
      </c>
      <c r="B13" s="4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>
        <v>81983</v>
      </c>
      <c r="O13" s="71">
        <v>29402</v>
      </c>
      <c r="P13" s="71">
        <v>11321</v>
      </c>
      <c r="Q13" s="71">
        <v>14450</v>
      </c>
      <c r="R13" s="71">
        <f t="shared" si="0"/>
        <v>137156</v>
      </c>
      <c r="T13" s="70" t="s">
        <v>174</v>
      </c>
      <c r="U13" s="1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aca="true" t="shared" si="5" ref="AG13:AK15">(N13/N$25)*100</f>
        <v>2.867637388313843</v>
      </c>
      <c r="AH13" s="72">
        <f t="shared" si="5"/>
        <v>1.440090670561504</v>
      </c>
      <c r="AI13" s="72">
        <f t="shared" si="5"/>
        <v>3.2346546054041387</v>
      </c>
      <c r="AJ13" s="72">
        <f t="shared" si="5"/>
        <v>1.3620831860492517</v>
      </c>
      <c r="AK13" s="72">
        <f t="shared" si="5"/>
        <v>0.5405779725866634</v>
      </c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</row>
    <row r="14" spans="1:218" ht="12">
      <c r="A14" s="77" t="s">
        <v>27</v>
      </c>
      <c r="B14" s="4"/>
      <c r="C14" s="71">
        <v>41979</v>
      </c>
      <c r="D14" s="71"/>
      <c r="E14" s="71">
        <v>53562</v>
      </c>
      <c r="F14" s="71">
        <v>18473</v>
      </c>
      <c r="G14" s="71">
        <v>63813</v>
      </c>
      <c r="H14" s="71">
        <v>42148</v>
      </c>
      <c r="I14" s="71">
        <v>7050</v>
      </c>
      <c r="J14" s="71">
        <v>20832</v>
      </c>
      <c r="K14" s="71">
        <v>85304</v>
      </c>
      <c r="L14" s="71">
        <v>12021</v>
      </c>
      <c r="M14" s="71">
        <v>2124</v>
      </c>
      <c r="N14" s="71">
        <v>80071</v>
      </c>
      <c r="O14" s="71">
        <v>36502</v>
      </c>
      <c r="P14" s="71">
        <v>16256</v>
      </c>
      <c r="Q14" s="71">
        <v>16624</v>
      </c>
      <c r="R14" s="71">
        <f t="shared" si="0"/>
        <v>496759</v>
      </c>
      <c r="T14" s="70" t="s">
        <v>27</v>
      </c>
      <c r="U14" s="1"/>
      <c r="V14" s="72">
        <f>(C14/C$25)*100</f>
        <v>2.062164085952732</v>
      </c>
      <c r="W14" s="72"/>
      <c r="X14" s="72">
        <f aca="true" t="shared" si="6" ref="X14:AF14">(E14/E$25)*100</f>
        <v>2.337650434801584</v>
      </c>
      <c r="Y14" s="72">
        <f t="shared" si="6"/>
        <v>2.092631779275095</v>
      </c>
      <c r="Z14" s="72">
        <f t="shared" si="6"/>
        <v>2.6564941171475063</v>
      </c>
      <c r="AA14" s="72">
        <f t="shared" si="6"/>
        <v>2.1509601698803316</v>
      </c>
      <c r="AB14" s="72">
        <f t="shared" si="6"/>
        <v>1.464414722249341</v>
      </c>
      <c r="AC14" s="72">
        <f t="shared" si="6"/>
        <v>2.57276025856043</v>
      </c>
      <c r="AD14" s="72">
        <f t="shared" si="6"/>
        <v>3.13572801536839</v>
      </c>
      <c r="AE14" s="72">
        <f t="shared" si="6"/>
        <v>1.632462939927102</v>
      </c>
      <c r="AF14" s="72">
        <f t="shared" si="6"/>
        <v>1.0694271717075088</v>
      </c>
      <c r="AG14" s="72">
        <f t="shared" si="5"/>
        <v>2.800758612391322</v>
      </c>
      <c r="AH14" s="72">
        <f t="shared" si="5"/>
        <v>1.7878440125445896</v>
      </c>
      <c r="AI14" s="72">
        <f t="shared" si="5"/>
        <v>4.6446908634793465</v>
      </c>
      <c r="AJ14" s="72">
        <f t="shared" si="5"/>
        <v>1.5670083657358311</v>
      </c>
      <c r="AK14" s="72">
        <f t="shared" si="5"/>
        <v>1.957894463852681</v>
      </c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</row>
    <row r="15" spans="1:218" ht="12">
      <c r="A15" s="77" t="s">
        <v>172</v>
      </c>
      <c r="B15" s="4"/>
      <c r="C15" s="71">
        <v>36670</v>
      </c>
      <c r="D15" s="76">
        <v>85776</v>
      </c>
      <c r="E15" s="76"/>
      <c r="F15" s="71"/>
      <c r="G15" s="71">
        <v>29641</v>
      </c>
      <c r="H15" s="76"/>
      <c r="I15" s="71">
        <v>23836</v>
      </c>
      <c r="J15" s="71">
        <v>19051</v>
      </c>
      <c r="K15" s="71"/>
      <c r="L15" s="71">
        <v>33580</v>
      </c>
      <c r="M15" s="71">
        <v>6695</v>
      </c>
      <c r="N15" s="71">
        <v>126935</v>
      </c>
      <c r="O15" s="71">
        <v>91912</v>
      </c>
      <c r="P15" s="71">
        <v>22800</v>
      </c>
      <c r="Q15" s="71">
        <v>63824</v>
      </c>
      <c r="R15" s="71">
        <f t="shared" si="0"/>
        <v>540720</v>
      </c>
      <c r="T15" s="70" t="s">
        <v>172</v>
      </c>
      <c r="U15" s="1"/>
      <c r="V15" s="72">
        <f>(C15/C$25)*100</f>
        <v>1.8013663267797395</v>
      </c>
      <c r="W15" s="72">
        <f>(D15/D$25)*100</f>
        <v>1.8881809286594016</v>
      </c>
      <c r="X15" s="72"/>
      <c r="Y15" s="72"/>
      <c r="Z15" s="72">
        <f aca="true" t="shared" si="7" ref="Z15:Z22">(G15/G$25)*100</f>
        <v>1.2339357517491614</v>
      </c>
      <c r="AA15" s="72"/>
      <c r="AB15" s="72">
        <f>(I15/I$25)*100</f>
        <v>4.9511757900050055</v>
      </c>
      <c r="AC15" s="72">
        <f>(J15/J$25)*100</f>
        <v>2.352806052507429</v>
      </c>
      <c r="AD15" s="72"/>
      <c r="AE15" s="72">
        <f>(L15/L$25)*100</f>
        <v>4.560195118771491</v>
      </c>
      <c r="AF15" s="72">
        <f>(M15/M$25)*100</f>
        <v>3.3709109767334136</v>
      </c>
      <c r="AG15" s="72">
        <f t="shared" si="5"/>
        <v>4.439988191278895</v>
      </c>
      <c r="AH15" s="72">
        <f t="shared" si="5"/>
        <v>4.501789460330895</v>
      </c>
      <c r="AI15" s="72">
        <f t="shared" si="5"/>
        <v>6.514453228797312</v>
      </c>
      <c r="AJ15" s="72">
        <f t="shared" si="5"/>
        <v>6.016165900789443</v>
      </c>
      <c r="AK15" s="72">
        <f t="shared" si="5"/>
        <v>2.13115956529106</v>
      </c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</row>
    <row r="16" spans="1:218" ht="12">
      <c r="A16" s="77" t="s">
        <v>34</v>
      </c>
      <c r="B16" s="4"/>
      <c r="C16" s="71"/>
      <c r="D16" s="71"/>
      <c r="E16" s="71">
        <v>28554</v>
      </c>
      <c r="F16" s="71">
        <v>17283</v>
      </c>
      <c r="G16" s="71">
        <v>21460</v>
      </c>
      <c r="H16" s="71">
        <v>36342</v>
      </c>
      <c r="I16" s="71"/>
      <c r="J16" s="71">
        <v>13382</v>
      </c>
      <c r="K16" s="71">
        <v>61179</v>
      </c>
      <c r="L16" s="71"/>
      <c r="M16" s="71"/>
      <c r="N16" s="71">
        <v>31034</v>
      </c>
      <c r="O16" s="71"/>
      <c r="P16" s="71"/>
      <c r="Q16" s="71">
        <v>12767</v>
      </c>
      <c r="R16" s="71">
        <f t="shared" si="0"/>
        <v>222001</v>
      </c>
      <c r="T16" s="70" t="s">
        <v>34</v>
      </c>
      <c r="U16" s="1"/>
      <c r="V16" s="72"/>
      <c r="W16" s="72"/>
      <c r="X16" s="72">
        <f aca="true" t="shared" si="8" ref="X16:Y25">(E16/E$25)*100</f>
        <v>1.2462057151585908</v>
      </c>
      <c r="Y16" s="72">
        <f t="shared" si="8"/>
        <v>1.9578279132361536</v>
      </c>
      <c r="Z16" s="72">
        <f t="shared" si="7"/>
        <v>0.8933659874004589</v>
      </c>
      <c r="AA16" s="72">
        <f aca="true" t="shared" si="9" ref="AA16:AA22">(H16/H$25)*100</f>
        <v>1.8546596396932478</v>
      </c>
      <c r="AB16" s="72"/>
      <c r="AC16" s="72">
        <f aca="true" t="shared" si="10" ref="AC16:AD18">(J16/J$25)*100</f>
        <v>1.6526823051101993</v>
      </c>
      <c r="AD16" s="72">
        <f t="shared" si="10"/>
        <v>2.2489063145013453</v>
      </c>
      <c r="AE16" s="72"/>
      <c r="AF16" s="72"/>
      <c r="AG16" s="72">
        <f>(N16/N$25)*100</f>
        <v>1.0855208849265312</v>
      </c>
      <c r="AH16" s="72"/>
      <c r="AI16" s="72"/>
      <c r="AJ16" s="72">
        <f aca="true" t="shared" si="11" ref="AJ16:AK18">(Q16/Q$25)*100</f>
        <v>1.203440556144692</v>
      </c>
      <c r="AK16" s="72">
        <f t="shared" si="11"/>
        <v>0.8749806825236363</v>
      </c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</row>
    <row r="17" spans="1:218" ht="12">
      <c r="A17" s="77" t="s">
        <v>175</v>
      </c>
      <c r="B17" s="4"/>
      <c r="C17" s="71">
        <v>627884</v>
      </c>
      <c r="D17" s="71">
        <v>1539158</v>
      </c>
      <c r="E17" s="71">
        <v>697292</v>
      </c>
      <c r="F17" s="71">
        <v>240780</v>
      </c>
      <c r="G17" s="71">
        <v>509456</v>
      </c>
      <c r="H17" s="71">
        <v>397740</v>
      </c>
      <c r="I17" s="71">
        <v>89500</v>
      </c>
      <c r="J17" s="71">
        <v>158631</v>
      </c>
      <c r="K17" s="71">
        <v>585639</v>
      </c>
      <c r="L17" s="71">
        <v>142346</v>
      </c>
      <c r="M17" s="71">
        <v>38811</v>
      </c>
      <c r="N17" s="71">
        <v>597467</v>
      </c>
      <c r="O17" s="71">
        <v>585048</v>
      </c>
      <c r="P17" s="71">
        <v>46176</v>
      </c>
      <c r="Q17" s="71">
        <v>193971</v>
      </c>
      <c r="R17" s="71">
        <f t="shared" si="0"/>
        <v>6449899</v>
      </c>
      <c r="T17" s="70" t="s">
        <v>175</v>
      </c>
      <c r="U17" s="1"/>
      <c r="V17" s="72">
        <f aca="true" t="shared" si="12" ref="V17:W22">(C17/C$25)*100</f>
        <v>30.843989493421596</v>
      </c>
      <c r="W17" s="72">
        <f t="shared" si="12"/>
        <v>33.88137453126221</v>
      </c>
      <c r="X17" s="72">
        <f t="shared" si="8"/>
        <v>30.43248846166436</v>
      </c>
      <c r="Y17" s="72">
        <f t="shared" si="8"/>
        <v>27.275693163744783</v>
      </c>
      <c r="Z17" s="72">
        <f t="shared" si="7"/>
        <v>21.20832537171893</v>
      </c>
      <c r="AA17" s="72">
        <f t="shared" si="9"/>
        <v>20.29806628946102</v>
      </c>
      <c r="AB17" s="72">
        <f>(I17/I$25)*100</f>
        <v>18.590796828555465</v>
      </c>
      <c r="AC17" s="72">
        <f t="shared" si="10"/>
        <v>19.59099138708235</v>
      </c>
      <c r="AD17" s="72">
        <f t="shared" si="10"/>
        <v>21.527766800997945</v>
      </c>
      <c r="AE17" s="72">
        <f>(L17/L$25)*100</f>
        <v>19.330718712824495</v>
      </c>
      <c r="AF17" s="72">
        <f>(M17/M$25)*100</f>
        <v>19.54121372935034</v>
      </c>
      <c r="AG17" s="72">
        <f>(N17/N$25)*100</f>
        <v>20.89846318729135</v>
      </c>
      <c r="AH17" s="72">
        <f>(O17/O$25)*100</f>
        <v>28.655267214157774</v>
      </c>
      <c r="AI17" s="72">
        <f>(P17/P$25)*100</f>
        <v>13.193482118111607</v>
      </c>
      <c r="AJ17" s="72">
        <f t="shared" si="11"/>
        <v>18.28405797101449</v>
      </c>
      <c r="AK17" s="72">
        <f t="shared" si="11"/>
        <v>25.42122345948225</v>
      </c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</row>
    <row r="18" spans="1:218" ht="12">
      <c r="A18" s="77" t="s">
        <v>177</v>
      </c>
      <c r="B18" s="4"/>
      <c r="C18" s="71">
        <v>242085</v>
      </c>
      <c r="D18" s="71">
        <v>440195</v>
      </c>
      <c r="E18" s="71">
        <v>225093</v>
      </c>
      <c r="F18" s="71">
        <v>90450</v>
      </c>
      <c r="G18" s="71">
        <v>273876</v>
      </c>
      <c r="H18" s="71">
        <v>292769</v>
      </c>
      <c r="I18" s="71">
        <v>74601</v>
      </c>
      <c r="J18" s="71">
        <v>131096</v>
      </c>
      <c r="K18" s="71">
        <v>628979</v>
      </c>
      <c r="L18" s="71">
        <v>93889</v>
      </c>
      <c r="M18" s="71">
        <v>20368</v>
      </c>
      <c r="N18" s="71">
        <v>319317</v>
      </c>
      <c r="O18" s="71">
        <v>315815</v>
      </c>
      <c r="P18" s="71">
        <v>21069</v>
      </c>
      <c r="Q18" s="71">
        <v>109930</v>
      </c>
      <c r="R18" s="71">
        <f t="shared" si="0"/>
        <v>3279532</v>
      </c>
      <c r="T18" s="70" t="s">
        <v>177</v>
      </c>
      <c r="U18" s="1"/>
      <c r="V18" s="72">
        <f t="shared" si="12"/>
        <v>11.892112550271973</v>
      </c>
      <c r="W18" s="72">
        <f t="shared" si="12"/>
        <v>9.689980925797721</v>
      </c>
      <c r="X18" s="72">
        <f t="shared" si="8"/>
        <v>9.823918997064952</v>
      </c>
      <c r="Y18" s="72">
        <f t="shared" si="8"/>
        <v>10.246226624556506</v>
      </c>
      <c r="Z18" s="72">
        <f t="shared" si="7"/>
        <v>11.401281601364776</v>
      </c>
      <c r="AA18" s="72">
        <f t="shared" si="9"/>
        <v>14.941028233265985</v>
      </c>
      <c r="AB18" s="72">
        <f>(I18/I$25)*100</f>
        <v>15.496000382201858</v>
      </c>
      <c r="AC18" s="72">
        <f t="shared" si="10"/>
        <v>16.190407971209588</v>
      </c>
      <c r="AD18" s="72">
        <f t="shared" si="10"/>
        <v>23.120921309415678</v>
      </c>
      <c r="AE18" s="72">
        <f>(L18/L$25)*100</f>
        <v>12.750213207454927</v>
      </c>
      <c r="AF18" s="72">
        <f>(M18/M$25)*100</f>
        <v>10.255222520404207</v>
      </c>
      <c r="AG18" s="72">
        <f>(N18/N$25)*100</f>
        <v>11.169210298771837</v>
      </c>
      <c r="AH18" s="72">
        <f>(O18/O$25)*100</f>
        <v>15.46841150681523</v>
      </c>
      <c r="AI18" s="72">
        <f>(P18/P$25)*100</f>
        <v>6.019869082347832</v>
      </c>
      <c r="AJ18" s="72">
        <f t="shared" si="11"/>
        <v>10.36220101331448</v>
      </c>
      <c r="AK18" s="72">
        <f t="shared" si="11"/>
        <v>12.925739738641296</v>
      </c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</row>
    <row r="19" spans="1:218" ht="12">
      <c r="A19" s="77" t="s">
        <v>178</v>
      </c>
      <c r="B19" s="4"/>
      <c r="C19" s="71">
        <v>153837</v>
      </c>
      <c r="D19" s="71">
        <v>702711</v>
      </c>
      <c r="E19" s="71">
        <v>275085</v>
      </c>
      <c r="F19" s="71">
        <v>38082</v>
      </c>
      <c r="G19" s="71">
        <v>79522</v>
      </c>
      <c r="H19" s="71">
        <v>11241</v>
      </c>
      <c r="I19" s="71">
        <v>1226</v>
      </c>
      <c r="J19" s="71">
        <v>2124</v>
      </c>
      <c r="K19" s="71"/>
      <c r="L19" s="71"/>
      <c r="M19" s="71"/>
      <c r="N19" s="71"/>
      <c r="O19" s="71"/>
      <c r="P19" s="71"/>
      <c r="Q19" s="71"/>
      <c r="R19" s="71">
        <f t="shared" si="0"/>
        <v>1263828</v>
      </c>
      <c r="T19" s="70" t="s">
        <v>178</v>
      </c>
      <c r="U19" s="1"/>
      <c r="V19" s="72">
        <f t="shared" si="12"/>
        <v>7.557043676378915</v>
      </c>
      <c r="W19" s="72">
        <f t="shared" si="12"/>
        <v>15.468726783239797</v>
      </c>
      <c r="X19" s="72">
        <f t="shared" si="8"/>
        <v>12.005760984604642</v>
      </c>
      <c r="Y19" s="72">
        <f t="shared" si="8"/>
        <v>4.313950274365515</v>
      </c>
      <c r="Z19" s="72">
        <f t="shared" si="7"/>
        <v>3.3104496761444224</v>
      </c>
      <c r="AA19" s="72">
        <f t="shared" si="9"/>
        <v>0.5736676300091299</v>
      </c>
      <c r="AB19" s="72">
        <f>(I19/I$25)*100</f>
        <v>0.254662758791162</v>
      </c>
      <c r="AC19" s="72">
        <f>(J19/J$25)*100</f>
        <v>0.2623148420306429</v>
      </c>
      <c r="AD19" s="72"/>
      <c r="AE19" s="72"/>
      <c r="AF19" s="72"/>
      <c r="AG19" s="72"/>
      <c r="AH19" s="72"/>
      <c r="AI19" s="72"/>
      <c r="AJ19" s="72"/>
      <c r="AK19" s="72">
        <f aca="true" t="shared" si="13" ref="AK19:AK25">(R19/R$25)*100</f>
        <v>4.981171643517292</v>
      </c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</row>
    <row r="20" spans="1:218" ht="12">
      <c r="A20" s="77" t="s">
        <v>180</v>
      </c>
      <c r="B20" s="4"/>
      <c r="C20" s="71">
        <v>48832</v>
      </c>
      <c r="D20" s="71">
        <v>109606</v>
      </c>
      <c r="E20" s="71">
        <v>102883</v>
      </c>
      <c r="F20" s="71">
        <v>15795</v>
      </c>
      <c r="G20" s="71">
        <v>42021</v>
      </c>
      <c r="H20" s="71">
        <v>40695</v>
      </c>
      <c r="I20" s="71"/>
      <c r="J20" s="71">
        <v>39617</v>
      </c>
      <c r="K20" s="71">
        <v>57741</v>
      </c>
      <c r="L20" s="71">
        <v>25379</v>
      </c>
      <c r="M20" s="71">
        <v>13275</v>
      </c>
      <c r="N20" s="71">
        <v>82669</v>
      </c>
      <c r="O20" s="71">
        <v>40940</v>
      </c>
      <c r="P20" s="71">
        <v>3493</v>
      </c>
      <c r="Q20" s="71">
        <v>68951</v>
      </c>
      <c r="R20" s="71">
        <f t="shared" si="0"/>
        <v>691897</v>
      </c>
      <c r="T20" s="70" t="s">
        <v>180</v>
      </c>
      <c r="U20" s="1"/>
      <c r="V20" s="72">
        <f t="shared" si="12"/>
        <v>2.3988088483585557</v>
      </c>
      <c r="W20" s="72">
        <f t="shared" si="12"/>
        <v>2.4127490074921</v>
      </c>
      <c r="X20" s="72">
        <f t="shared" si="8"/>
        <v>4.490207417267678</v>
      </c>
      <c r="Y20" s="72">
        <f t="shared" si="8"/>
        <v>1.7892664404076288</v>
      </c>
      <c r="Z20" s="72">
        <f t="shared" si="7"/>
        <v>1.7493071834368448</v>
      </c>
      <c r="AA20" s="72">
        <f t="shared" si="9"/>
        <v>2.0768084870760197</v>
      </c>
      <c r="AB20" s="72"/>
      <c r="AC20" s="72">
        <f>(J20/J$25)*100</f>
        <v>4.89271520561581</v>
      </c>
      <c r="AD20" s="72">
        <f aca="true" t="shared" si="14" ref="AD20:AJ25">(K20/K$25)*100</f>
        <v>2.1225273297311524</v>
      </c>
      <c r="AE20" s="72">
        <f t="shared" si="14"/>
        <v>3.4464917188594892</v>
      </c>
      <c r="AF20" s="72">
        <f t="shared" si="14"/>
        <v>6.683919823171928</v>
      </c>
      <c r="AG20" s="72">
        <f t="shared" si="14"/>
        <v>2.8916325976667983</v>
      </c>
      <c r="AH20" s="72">
        <f t="shared" si="14"/>
        <v>2.005214340955989</v>
      </c>
      <c r="AI20" s="72">
        <f t="shared" si="14"/>
        <v>0.9980256635170619</v>
      </c>
      <c r="AJ20" s="72">
        <f t="shared" si="14"/>
        <v>6.499446211853423</v>
      </c>
      <c r="AK20" s="72">
        <f t="shared" si="13"/>
        <v>2.7269990193560227</v>
      </c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</row>
    <row r="21" spans="1:218" ht="12">
      <c r="A21" s="77" t="s">
        <v>176</v>
      </c>
      <c r="B21" s="73"/>
      <c r="C21" s="71">
        <v>43094</v>
      </c>
      <c r="D21" s="71">
        <v>75315</v>
      </c>
      <c r="E21" s="71">
        <v>53490</v>
      </c>
      <c r="F21" s="71">
        <v>23108</v>
      </c>
      <c r="G21" s="71">
        <v>47512</v>
      </c>
      <c r="H21" s="71">
        <v>40565</v>
      </c>
      <c r="I21" s="71"/>
      <c r="J21" s="71">
        <v>28250</v>
      </c>
      <c r="K21" s="71">
        <v>126227</v>
      </c>
      <c r="L21" s="71">
        <v>54866</v>
      </c>
      <c r="M21" s="71">
        <v>14843</v>
      </c>
      <c r="N21" s="71">
        <v>159570</v>
      </c>
      <c r="O21" s="71">
        <v>86640</v>
      </c>
      <c r="P21" s="71">
        <v>23379</v>
      </c>
      <c r="Q21" s="71">
        <v>71631</v>
      </c>
      <c r="R21" s="71">
        <f t="shared" si="0"/>
        <v>848490</v>
      </c>
      <c r="T21" s="70" t="s">
        <v>176</v>
      </c>
      <c r="U21" s="2"/>
      <c r="V21" s="72">
        <f t="shared" si="12"/>
        <v>2.1169370189868038</v>
      </c>
      <c r="W21" s="72">
        <f t="shared" si="12"/>
        <v>1.6579036868352783</v>
      </c>
      <c r="X21" s="72">
        <f t="shared" si="8"/>
        <v>2.334508079562689</v>
      </c>
      <c r="Y21" s="72">
        <f t="shared" si="8"/>
        <v>2.6176871734687865</v>
      </c>
      <c r="Z21" s="72">
        <f t="shared" si="7"/>
        <v>1.9778939791878196</v>
      </c>
      <c r="AA21" s="72">
        <f t="shared" si="9"/>
        <v>2.070174131422503</v>
      </c>
      <c r="AB21" s="72"/>
      <c r="AC21" s="72">
        <f>(J21/J$25)*100</f>
        <v>3.4888861993247</v>
      </c>
      <c r="AD21" s="72">
        <f t="shared" si="14"/>
        <v>4.640034936180084</v>
      </c>
      <c r="AE21" s="72">
        <f t="shared" si="14"/>
        <v>7.450853644625272</v>
      </c>
      <c r="AF21" s="72">
        <f t="shared" si="14"/>
        <v>7.473402782323236</v>
      </c>
      <c r="AG21" s="72">
        <f t="shared" si="14"/>
        <v>5.581509557508752</v>
      </c>
      <c r="AH21" s="72">
        <f t="shared" si="14"/>
        <v>4.243570359072468</v>
      </c>
      <c r="AI21" s="72">
        <f t="shared" si="14"/>
        <v>6.679886054212823</v>
      </c>
      <c r="AJ21" s="72">
        <f t="shared" si="14"/>
        <v>6.7520678685047715</v>
      </c>
      <c r="AK21" s="72">
        <f t="shared" si="13"/>
        <v>3.3441847528366098</v>
      </c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</row>
    <row r="22" spans="1:218" ht="12">
      <c r="A22" s="77" t="s">
        <v>154</v>
      </c>
      <c r="B22" s="4"/>
      <c r="C22" s="71">
        <v>90544</v>
      </c>
      <c r="D22" s="71">
        <v>151719</v>
      </c>
      <c r="E22" s="71">
        <v>54573</v>
      </c>
      <c r="F22" s="71">
        <v>20886</v>
      </c>
      <c r="G22" s="71">
        <v>61923</v>
      </c>
      <c r="H22" s="71">
        <v>40403</v>
      </c>
      <c r="I22" s="71">
        <v>7381</v>
      </c>
      <c r="J22" s="71">
        <v>15075</v>
      </c>
      <c r="K22" s="71">
        <v>53396</v>
      </c>
      <c r="L22" s="71">
        <v>7443</v>
      </c>
      <c r="M22" s="71">
        <v>1397</v>
      </c>
      <c r="N22" s="71">
        <v>26648</v>
      </c>
      <c r="O22" s="71">
        <v>21667</v>
      </c>
      <c r="P22" s="71">
        <v>1280</v>
      </c>
      <c r="Q22" s="71">
        <v>4456</v>
      </c>
      <c r="R22" s="71">
        <f t="shared" si="0"/>
        <v>558791</v>
      </c>
      <c r="T22" s="70" t="s">
        <v>154</v>
      </c>
      <c r="U22" s="1"/>
      <c r="V22" s="72">
        <f t="shared" si="12"/>
        <v>4.447856904607165</v>
      </c>
      <c r="W22" s="72">
        <f t="shared" si="12"/>
        <v>3.339779452472437</v>
      </c>
      <c r="X22" s="72">
        <f t="shared" si="8"/>
        <v>2.381774339614407</v>
      </c>
      <c r="Y22" s="72">
        <f t="shared" si="8"/>
        <v>2.365977769822965</v>
      </c>
      <c r="Z22" s="72">
        <f t="shared" si="7"/>
        <v>2.577814633634605</v>
      </c>
      <c r="AA22" s="72">
        <f t="shared" si="9"/>
        <v>2.06190670360812</v>
      </c>
      <c r="AB22" s="72">
        <f>(I22/I$25)*100</f>
        <v>1.5331695127549485</v>
      </c>
      <c r="AC22" s="72">
        <f>(J22/J$25)*100</f>
        <v>1.8617684762768087</v>
      </c>
      <c r="AD22" s="72">
        <f t="shared" si="14"/>
        <v>1.9628075249532326</v>
      </c>
      <c r="AE22" s="72">
        <f t="shared" si="14"/>
        <v>1.010766297469214</v>
      </c>
      <c r="AF22" s="72">
        <f t="shared" si="14"/>
        <v>0.7033850088867182</v>
      </c>
      <c r="AG22" s="72">
        <f t="shared" si="14"/>
        <v>0.9321054502004964</v>
      </c>
      <c r="AH22" s="72">
        <f t="shared" si="14"/>
        <v>1.061235445175706</v>
      </c>
      <c r="AI22" s="72">
        <f t="shared" si="14"/>
        <v>0.36572369003774385</v>
      </c>
      <c r="AJ22" s="72">
        <f t="shared" si="14"/>
        <v>0.4200306350889596</v>
      </c>
      <c r="AK22" s="72">
        <f t="shared" si="13"/>
        <v>2.2023834602910135</v>
      </c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</row>
    <row r="23" spans="1:218" ht="12">
      <c r="A23" s="70" t="s">
        <v>182</v>
      </c>
      <c r="B23" s="4"/>
      <c r="C23" s="71">
        <v>26510</v>
      </c>
      <c r="D23" s="71"/>
      <c r="E23" s="71">
        <f>55935+28174</f>
        <v>84109</v>
      </c>
      <c r="F23" s="71">
        <v>24958</v>
      </c>
      <c r="G23" s="71"/>
      <c r="H23" s="71"/>
      <c r="I23" s="71">
        <f>7106+22593</f>
        <v>29699</v>
      </c>
      <c r="J23" s="71"/>
      <c r="K23" s="71"/>
      <c r="L23" s="71">
        <v>8192</v>
      </c>
      <c r="M23" s="71">
        <v>4353</v>
      </c>
      <c r="N23" s="71"/>
      <c r="O23" s="71">
        <v>18770</v>
      </c>
      <c r="P23" s="71"/>
      <c r="Q23" s="71"/>
      <c r="R23" s="71">
        <f t="shared" si="0"/>
        <v>196591</v>
      </c>
      <c r="T23" s="70" t="s">
        <v>182</v>
      </c>
      <c r="U23" s="1"/>
      <c r="V23" s="72">
        <f>(C23/C$25)*100</f>
        <v>1.3022694661284675</v>
      </c>
      <c r="W23" s="72"/>
      <c r="X23" s="72">
        <f t="shared" si="8"/>
        <v>3.6708382887257094</v>
      </c>
      <c r="Y23" s="72">
        <f t="shared" si="8"/>
        <v>2.827256208907477</v>
      </c>
      <c r="Z23" s="72"/>
      <c r="AA23" s="72"/>
      <c r="AB23" s="72">
        <f>(I23/I$25)*100</f>
        <v>6.169028771075628</v>
      </c>
      <c r="AC23" s="72"/>
      <c r="AD23" s="72"/>
      <c r="AE23" s="72">
        <f t="shared" si="14"/>
        <v>1.1124811915716513</v>
      </c>
      <c r="AF23" s="72">
        <f t="shared" si="14"/>
        <v>2.191721505858185</v>
      </c>
      <c r="AG23" s="72"/>
      <c r="AH23" s="72">
        <f>(O23/O$25)*100</f>
        <v>0.9193422857778188</v>
      </c>
      <c r="AI23" s="72"/>
      <c r="AJ23" s="72"/>
      <c r="AK23" s="72">
        <f t="shared" si="13"/>
        <v>0.774831317687777</v>
      </c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</row>
    <row r="24" spans="1:218" ht="12">
      <c r="A24" s="70" t="s">
        <v>183</v>
      </c>
      <c r="B24" s="4"/>
      <c r="C24" s="71">
        <f>5616+16546+8323+2119+15992</f>
        <v>48596</v>
      </c>
      <c r="D24" s="71">
        <f>30928+71051+24477+21142</f>
        <v>147598</v>
      </c>
      <c r="E24" s="71">
        <f>12110+1728+15960</f>
        <v>29798</v>
      </c>
      <c r="F24" s="71">
        <f>2787+6479+11896+3466</f>
        <v>24628</v>
      </c>
      <c r="G24" s="71">
        <f>5460+7866+6774+9463</f>
        <v>29563</v>
      </c>
      <c r="H24" s="71">
        <f>6734+2187+10857+856</f>
        <v>20634</v>
      </c>
      <c r="I24" s="71"/>
      <c r="J24" s="71">
        <f>14711</f>
        <v>14711</v>
      </c>
      <c r="K24" s="71">
        <f>5368+6526+2536+14143+9155+15818+7337</f>
        <v>60883</v>
      </c>
      <c r="L24" s="71">
        <f>3723+9624+20091+9573</f>
        <v>43011</v>
      </c>
      <c r="M24" s="71">
        <f>2473+6068+2063</f>
        <v>10604</v>
      </c>
      <c r="N24" s="71">
        <v>139302</v>
      </c>
      <c r="O24" s="71">
        <f>23244+23143+23251+4638+6676</f>
        <v>80952</v>
      </c>
      <c r="P24" s="71">
        <f>4361+2184+3660</f>
        <v>10205</v>
      </c>
      <c r="Q24" s="71">
        <f>94934</f>
        <v>94934</v>
      </c>
      <c r="R24" s="71">
        <f t="shared" si="0"/>
        <v>755419</v>
      </c>
      <c r="T24" s="70" t="s">
        <v>183</v>
      </c>
      <c r="U24" s="1"/>
      <c r="V24" s="72">
        <f>(C24/C$25)*100</f>
        <v>2.3872156535639</v>
      </c>
      <c r="W24" s="72">
        <f>(D24/D$25)*100</f>
        <v>3.2490641753902065</v>
      </c>
      <c r="X24" s="72">
        <f t="shared" si="8"/>
        <v>1.300498630675061</v>
      </c>
      <c r="Y24" s="72">
        <f t="shared" si="8"/>
        <v>2.7898736242076025</v>
      </c>
      <c r="Z24" s="72">
        <f>(G24/G$25)*100</f>
        <v>1.230688661953391</v>
      </c>
      <c r="AA24" s="72">
        <f>(H24/H$25)*100</f>
        <v>1.0530253427282614</v>
      </c>
      <c r="AB24" s="72"/>
      <c r="AC24" s="72">
        <f>(J24/J$25)*100</f>
        <v>1.8168143319740055</v>
      </c>
      <c r="AD24" s="72">
        <f>(K24/K$25)*100</f>
        <v>2.238025517674127</v>
      </c>
      <c r="AE24" s="72">
        <f t="shared" si="14"/>
        <v>5.840933658531286</v>
      </c>
      <c r="AF24" s="72">
        <f t="shared" si="14"/>
        <v>5.3390799099747746</v>
      </c>
      <c r="AG24" s="72">
        <f>(N24/N$25)*100</f>
        <v>4.872566549978593</v>
      </c>
      <c r="AH24" s="72">
        <f>(O24/O$25)*100</f>
        <v>3.9649758507344695</v>
      </c>
      <c r="AI24" s="72">
        <f>(P24/P$25)*100</f>
        <v>2.915789263152481</v>
      </c>
      <c r="AJ24" s="72">
        <f>(Q24/Q$25)*100</f>
        <v>8.948650877813126</v>
      </c>
      <c r="AK24" s="72">
        <f t="shared" si="13"/>
        <v>2.977360607435655</v>
      </c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</row>
    <row r="25" spans="1:218" ht="12">
      <c r="A25" s="70" t="s">
        <v>39</v>
      </c>
      <c r="B25" s="4"/>
      <c r="C25" s="71">
        <f>SUM(C7:C24)</f>
        <v>2035677</v>
      </c>
      <c r="D25" s="71">
        <f aca="true" t="shared" si="15" ref="D25:R25">SUM(D7:D24)</f>
        <v>4542785</v>
      </c>
      <c r="E25" s="71">
        <f t="shared" si="15"/>
        <v>2291275</v>
      </c>
      <c r="F25" s="71">
        <f t="shared" si="15"/>
        <v>882764</v>
      </c>
      <c r="G25" s="71">
        <f t="shared" si="15"/>
        <v>2402151</v>
      </c>
      <c r="H25" s="71">
        <f t="shared" si="15"/>
        <v>1959497</v>
      </c>
      <c r="I25" s="71">
        <f t="shared" si="15"/>
        <v>481421</v>
      </c>
      <c r="J25" s="71">
        <f t="shared" si="15"/>
        <v>809714</v>
      </c>
      <c r="K25" s="71">
        <f t="shared" si="15"/>
        <v>2720389</v>
      </c>
      <c r="L25" s="71">
        <f t="shared" si="15"/>
        <v>736372</v>
      </c>
      <c r="M25" s="71">
        <f t="shared" si="15"/>
        <v>198611</v>
      </c>
      <c r="N25" s="71">
        <f t="shared" si="15"/>
        <v>2858904</v>
      </c>
      <c r="O25" s="71">
        <f t="shared" si="15"/>
        <v>2041677</v>
      </c>
      <c r="P25" s="71">
        <f t="shared" si="15"/>
        <v>349991</v>
      </c>
      <c r="Q25" s="71">
        <f t="shared" si="15"/>
        <v>1060875</v>
      </c>
      <c r="R25" s="71">
        <f t="shared" si="15"/>
        <v>25372103</v>
      </c>
      <c r="T25" s="74" t="s">
        <v>206</v>
      </c>
      <c r="U25" s="3"/>
      <c r="V25" s="75">
        <f>(C25/C$25)*100</f>
        <v>100</v>
      </c>
      <c r="W25" s="75">
        <f>(D25/D$25)*100</f>
        <v>100</v>
      </c>
      <c r="X25" s="75">
        <f t="shared" si="8"/>
        <v>100</v>
      </c>
      <c r="Y25" s="75">
        <f t="shared" si="8"/>
        <v>100</v>
      </c>
      <c r="Z25" s="75">
        <f>(G25/G$25)*100</f>
        <v>100</v>
      </c>
      <c r="AA25" s="75">
        <f>(H25/H$25)*100</f>
        <v>100</v>
      </c>
      <c r="AB25" s="75">
        <f>(I25/I$25)*100</f>
        <v>100</v>
      </c>
      <c r="AC25" s="75">
        <f>(J25/J$25)*100</f>
        <v>100</v>
      </c>
      <c r="AD25" s="75">
        <f>(K25/K$25)*100</f>
        <v>100</v>
      </c>
      <c r="AE25" s="75">
        <f t="shared" si="14"/>
        <v>100</v>
      </c>
      <c r="AF25" s="75">
        <f t="shared" si="14"/>
        <v>100</v>
      </c>
      <c r="AG25" s="75">
        <f>(N25/N$25)*100</f>
        <v>100</v>
      </c>
      <c r="AH25" s="75">
        <f>(O25/O$25)*100</f>
        <v>100</v>
      </c>
      <c r="AI25" s="75">
        <f>(P25/P$25)*100</f>
        <v>100</v>
      </c>
      <c r="AJ25" s="75">
        <f>(Q25/Q$25)*100</f>
        <v>100</v>
      </c>
      <c r="AK25" s="75">
        <f t="shared" si="13"/>
        <v>100</v>
      </c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</row>
    <row r="26" spans="1:218" ht="12">
      <c r="A26" s="70"/>
      <c r="B26" s="4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T26" s="70"/>
      <c r="U26" s="4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</row>
    <row r="27" spans="1:218" ht="12">
      <c r="A27" s="70" t="s">
        <v>40</v>
      </c>
      <c r="B27" s="4"/>
      <c r="C27" s="71">
        <v>3671146</v>
      </c>
      <c r="D27" s="71">
        <v>7596072</v>
      </c>
      <c r="E27" s="71">
        <v>3847489</v>
      </c>
      <c r="F27" s="71">
        <v>1436773</v>
      </c>
      <c r="G27" s="71">
        <v>3435054</v>
      </c>
      <c r="H27" s="71">
        <v>3033656</v>
      </c>
      <c r="I27" s="71">
        <v>713054</v>
      </c>
      <c r="J27" s="71">
        <v>1263236</v>
      </c>
      <c r="K27" s="71">
        <v>4487935</v>
      </c>
      <c r="L27" s="71">
        <v>1183639</v>
      </c>
      <c r="M27" s="71">
        <v>325691</v>
      </c>
      <c r="N27" s="71">
        <v>4775349</v>
      </c>
      <c r="O27" s="71">
        <v>3451288</v>
      </c>
      <c r="P27" s="71">
        <v>533352</v>
      </c>
      <c r="Q27" s="71">
        <v>1820083</v>
      </c>
      <c r="R27" s="71">
        <f>SUM(C27:Q27)</f>
        <v>41573817</v>
      </c>
      <c r="T27" s="70"/>
      <c r="U27" s="4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</row>
    <row r="28" spans="1:218" ht="12">
      <c r="A28" s="70" t="s">
        <v>42</v>
      </c>
      <c r="B28" s="4"/>
      <c r="C28" s="14">
        <v>2630261</v>
      </c>
      <c r="D28" s="13">
        <v>5739358</v>
      </c>
      <c r="E28" s="13">
        <v>2910119</v>
      </c>
      <c r="F28" s="14">
        <v>1012501</v>
      </c>
      <c r="G28" s="14">
        <v>2738396</v>
      </c>
      <c r="H28" s="14">
        <v>2264088</v>
      </c>
      <c r="I28" s="14">
        <v>547398</v>
      </c>
      <c r="J28" s="14">
        <v>938739</v>
      </c>
      <c r="K28" s="14">
        <v>3211721</v>
      </c>
      <c r="L28" s="14">
        <v>836299</v>
      </c>
      <c r="M28" s="14">
        <v>219330</v>
      </c>
      <c r="N28" s="14">
        <v>3314476</v>
      </c>
      <c r="O28" s="14">
        <v>2420077</v>
      </c>
      <c r="P28" s="14">
        <v>387614</v>
      </c>
      <c r="Q28" s="14">
        <v>1176281</v>
      </c>
      <c r="R28" s="14">
        <f>SUM(C28:Q28)</f>
        <v>30346658</v>
      </c>
      <c r="T28" s="70"/>
      <c r="U28" s="4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</row>
    <row r="29" spans="1:218" ht="12">
      <c r="A29" s="70" t="s">
        <v>44</v>
      </c>
      <c r="B29" s="4"/>
      <c r="C29" s="29">
        <f aca="true" t="shared" si="16" ref="C29:R29">C28*100/C27</f>
        <v>71.64686449408441</v>
      </c>
      <c r="D29" s="29">
        <f t="shared" si="16"/>
        <v>75.55691941835201</v>
      </c>
      <c r="E29" s="29">
        <f t="shared" si="16"/>
        <v>75.63683742825515</v>
      </c>
      <c r="F29" s="29">
        <f t="shared" si="16"/>
        <v>70.47049185918722</v>
      </c>
      <c r="G29" s="29">
        <f t="shared" si="16"/>
        <v>79.71915434226071</v>
      </c>
      <c r="H29" s="29">
        <f t="shared" si="16"/>
        <v>74.63232482522739</v>
      </c>
      <c r="I29" s="29">
        <f t="shared" si="16"/>
        <v>76.76809890975998</v>
      </c>
      <c r="J29" s="29">
        <f t="shared" si="16"/>
        <v>74.31224252633712</v>
      </c>
      <c r="K29" s="29">
        <f t="shared" si="16"/>
        <v>71.56344733156786</v>
      </c>
      <c r="L29" s="29">
        <f t="shared" si="16"/>
        <v>70.65490407125822</v>
      </c>
      <c r="M29" s="29">
        <f t="shared" si="16"/>
        <v>67.34297232653036</v>
      </c>
      <c r="N29" s="29">
        <f t="shared" si="16"/>
        <v>69.40803698326552</v>
      </c>
      <c r="O29" s="29">
        <f t="shared" si="16"/>
        <v>70.1209809207461</v>
      </c>
      <c r="P29" s="29">
        <f t="shared" si="16"/>
        <v>72.67508137215198</v>
      </c>
      <c r="Q29" s="29">
        <f t="shared" si="16"/>
        <v>64.62787686056076</v>
      </c>
      <c r="R29" s="29">
        <f t="shared" si="16"/>
        <v>72.9946398715326</v>
      </c>
      <c r="T29" s="70"/>
      <c r="U29" s="4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</row>
    <row r="30" spans="1:218" ht="12">
      <c r="A30" s="70" t="s">
        <v>67</v>
      </c>
      <c r="B30" s="4"/>
      <c r="C30" s="41">
        <f>C25/C28*100</f>
        <v>77.39448670683251</v>
      </c>
      <c r="D30" s="41">
        <f aca="true" t="shared" si="17" ref="D30:R30">D25/D28*100</f>
        <v>79.15144864634685</v>
      </c>
      <c r="E30" s="41">
        <f t="shared" si="17"/>
        <v>78.73475277127842</v>
      </c>
      <c r="F30" s="41">
        <f t="shared" si="17"/>
        <v>87.1864817911291</v>
      </c>
      <c r="G30" s="41">
        <f t="shared" si="17"/>
        <v>87.72109658354745</v>
      </c>
      <c r="H30" s="41">
        <f t="shared" si="17"/>
        <v>86.54685683595336</v>
      </c>
      <c r="I30" s="41">
        <f t="shared" si="17"/>
        <v>87.947160932265</v>
      </c>
      <c r="J30" s="41">
        <f t="shared" si="17"/>
        <v>86.25549806708787</v>
      </c>
      <c r="K30" s="41">
        <f t="shared" si="17"/>
        <v>84.70190903879883</v>
      </c>
      <c r="L30" s="41">
        <f t="shared" si="17"/>
        <v>88.05128309372606</v>
      </c>
      <c r="M30" s="41">
        <f t="shared" si="17"/>
        <v>90.55350385264214</v>
      </c>
      <c r="N30" s="41">
        <f t="shared" si="17"/>
        <v>86.25508225131212</v>
      </c>
      <c r="O30" s="41">
        <f t="shared" si="17"/>
        <v>84.36413386846782</v>
      </c>
      <c r="P30" s="41">
        <f t="shared" si="17"/>
        <v>90.29369424221004</v>
      </c>
      <c r="Q30" s="41">
        <f t="shared" si="17"/>
        <v>90.18890894267612</v>
      </c>
      <c r="R30" s="41">
        <f t="shared" si="17"/>
        <v>83.60756891253067</v>
      </c>
      <c r="T30" s="70"/>
      <c r="U30" s="4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</row>
    <row r="31" spans="1:218" ht="12">
      <c r="A31" s="70" t="s">
        <v>46</v>
      </c>
      <c r="B31" s="4"/>
      <c r="C31" s="71">
        <v>210844</v>
      </c>
      <c r="D31" s="71">
        <v>353920</v>
      </c>
      <c r="E31" s="71">
        <v>201003</v>
      </c>
      <c r="F31" s="71">
        <v>65732</v>
      </c>
      <c r="G31" s="71">
        <v>160574</v>
      </c>
      <c r="H31" s="71">
        <v>163209</v>
      </c>
      <c r="I31" s="71">
        <v>37935</v>
      </c>
      <c r="J31" s="71">
        <v>78100</v>
      </c>
      <c r="K31" s="71">
        <v>201646</v>
      </c>
      <c r="L31" s="71">
        <v>61436</v>
      </c>
      <c r="M31" s="71">
        <v>13494</v>
      </c>
      <c r="N31" s="71">
        <v>248947</v>
      </c>
      <c r="O31" s="71">
        <v>203472</v>
      </c>
      <c r="P31" s="71">
        <v>26358</v>
      </c>
      <c r="Q31" s="71">
        <v>82434</v>
      </c>
      <c r="R31" s="71">
        <f>SUM(C31:Q31)</f>
        <v>2109104</v>
      </c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</row>
    <row r="32" spans="1:218" ht="12">
      <c r="A32" s="70" t="s">
        <v>44</v>
      </c>
      <c r="B32" s="4"/>
      <c r="C32" s="29">
        <f aca="true" t="shared" si="18" ref="C32:R32">C31*100/C28</f>
        <v>8.016086616499274</v>
      </c>
      <c r="D32" s="29">
        <f t="shared" si="18"/>
        <v>6.16654336600017</v>
      </c>
      <c r="E32" s="29">
        <f t="shared" si="18"/>
        <v>6.907037134907542</v>
      </c>
      <c r="F32" s="29">
        <f t="shared" si="18"/>
        <v>6.492042970821757</v>
      </c>
      <c r="G32" s="29">
        <f t="shared" si="18"/>
        <v>5.863797639201927</v>
      </c>
      <c r="H32" s="29">
        <f t="shared" si="18"/>
        <v>7.208597899021592</v>
      </c>
      <c r="I32" s="29">
        <f t="shared" si="18"/>
        <v>6.930058202624051</v>
      </c>
      <c r="J32" s="29">
        <f t="shared" si="18"/>
        <v>8.31967138895902</v>
      </c>
      <c r="K32" s="29">
        <f t="shared" si="18"/>
        <v>6.278440748744988</v>
      </c>
      <c r="L32" s="29">
        <f t="shared" si="18"/>
        <v>7.346176427330416</v>
      </c>
      <c r="M32" s="29">
        <f t="shared" si="18"/>
        <v>6.152373136369854</v>
      </c>
      <c r="N32" s="29">
        <f t="shared" si="18"/>
        <v>7.510900667254794</v>
      </c>
      <c r="O32" s="29">
        <f t="shared" si="18"/>
        <v>8.407666367640369</v>
      </c>
      <c r="P32" s="29">
        <f t="shared" si="18"/>
        <v>6.800063981177151</v>
      </c>
      <c r="Q32" s="29">
        <f t="shared" si="18"/>
        <v>7.008019342317015</v>
      </c>
      <c r="R32" s="29">
        <f t="shared" si="18"/>
        <v>6.950037134237319</v>
      </c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</row>
    <row r="33" spans="1:218" ht="12">
      <c r="A33" s="1" t="s">
        <v>167</v>
      </c>
      <c r="B33" s="4"/>
      <c r="C33" s="14">
        <v>56745</v>
      </c>
      <c r="D33" s="13">
        <v>111239</v>
      </c>
      <c r="E33" s="13">
        <v>58500</v>
      </c>
      <c r="F33" s="14">
        <v>17204</v>
      </c>
      <c r="G33" s="14">
        <v>51693</v>
      </c>
      <c r="H33" s="14">
        <v>48094</v>
      </c>
      <c r="I33" s="14">
        <v>10009</v>
      </c>
      <c r="J33" s="14">
        <v>30039</v>
      </c>
      <c r="K33" s="14">
        <v>50668</v>
      </c>
      <c r="L33" s="14">
        <v>19289</v>
      </c>
      <c r="M33" s="14">
        <v>4005</v>
      </c>
      <c r="N33" s="14">
        <v>97070</v>
      </c>
      <c r="O33" s="14">
        <v>71539</v>
      </c>
      <c r="P33" s="14">
        <v>7387</v>
      </c>
      <c r="Q33" s="14">
        <v>27754</v>
      </c>
      <c r="R33" s="14">
        <v>661235</v>
      </c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</row>
    <row r="34" spans="1:218" ht="12">
      <c r="A34" s="3" t="s">
        <v>168</v>
      </c>
      <c r="B34" s="3"/>
      <c r="C34" s="32">
        <f aca="true" t="shared" si="19" ref="C34:R34">C33*100/C31</f>
        <v>26.913262886304565</v>
      </c>
      <c r="D34" s="32">
        <f t="shared" si="19"/>
        <v>31.430549276672693</v>
      </c>
      <c r="E34" s="32">
        <f t="shared" si="19"/>
        <v>29.104043223235475</v>
      </c>
      <c r="F34" s="32">
        <f t="shared" si="19"/>
        <v>26.17294468447636</v>
      </c>
      <c r="G34" s="32">
        <f t="shared" si="19"/>
        <v>32.19263392579123</v>
      </c>
      <c r="H34" s="32">
        <f t="shared" si="19"/>
        <v>29.46773768603447</v>
      </c>
      <c r="I34" s="32">
        <f t="shared" si="19"/>
        <v>26.38460524581521</v>
      </c>
      <c r="J34" s="32">
        <f t="shared" si="19"/>
        <v>38.462227912932136</v>
      </c>
      <c r="K34" s="32">
        <f t="shared" si="19"/>
        <v>25.127203118336094</v>
      </c>
      <c r="L34" s="32">
        <f t="shared" si="19"/>
        <v>31.396900839898432</v>
      </c>
      <c r="M34" s="32">
        <f t="shared" si="19"/>
        <v>29.679857714539796</v>
      </c>
      <c r="N34" s="32">
        <f t="shared" si="19"/>
        <v>38.992235295062805</v>
      </c>
      <c r="O34" s="32">
        <f t="shared" si="19"/>
        <v>35.1591373751671</v>
      </c>
      <c r="P34" s="32">
        <f t="shared" si="19"/>
        <v>28.02564686243266</v>
      </c>
      <c r="Q34" s="32">
        <f t="shared" si="19"/>
        <v>33.66814663852294</v>
      </c>
      <c r="R34" s="32">
        <f t="shared" si="19"/>
        <v>31.35146488745932</v>
      </c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</row>
    <row r="35" spans="1:218" ht="12">
      <c r="A35" s="70"/>
      <c r="B35" s="4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</row>
    <row r="36" spans="1:218" ht="12">
      <c r="A36" s="70"/>
      <c r="B36" s="4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</row>
    <row r="37" spans="1:218" ht="12">
      <c r="A37" s="70"/>
      <c r="B37" s="4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</row>
    <row r="38" spans="1:218" ht="12">
      <c r="A38" s="9" t="s">
        <v>184</v>
      </c>
      <c r="B38" s="15"/>
      <c r="C38" s="6"/>
      <c r="D38" s="7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6"/>
      <c r="R38" s="6"/>
      <c r="T38" s="9" t="s">
        <v>187</v>
      </c>
      <c r="U38" s="15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</row>
    <row r="39" spans="1:218" ht="12">
      <c r="A39" s="10"/>
      <c r="B39" s="10"/>
      <c r="C39" s="11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1"/>
      <c r="Q39" s="11"/>
      <c r="R39" s="11"/>
      <c r="T39" s="10"/>
      <c r="U39" s="10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</row>
    <row r="40" spans="1:218" ht="12">
      <c r="A40" s="16" t="s">
        <v>0</v>
      </c>
      <c r="B40" s="16"/>
      <c r="C40" s="17" t="s">
        <v>1</v>
      </c>
      <c r="D40" s="18" t="s">
        <v>2</v>
      </c>
      <c r="E40" s="18" t="s">
        <v>3</v>
      </c>
      <c r="F40" s="17" t="s">
        <v>4</v>
      </c>
      <c r="G40" s="17" t="s">
        <v>5</v>
      </c>
      <c r="H40" s="17" t="s">
        <v>6</v>
      </c>
      <c r="I40" s="19" t="s">
        <v>7</v>
      </c>
      <c r="J40" s="19" t="s">
        <v>8</v>
      </c>
      <c r="K40" s="17" t="s">
        <v>9</v>
      </c>
      <c r="L40" s="17" t="s">
        <v>10</v>
      </c>
      <c r="M40" s="17" t="s">
        <v>11</v>
      </c>
      <c r="N40" s="17" t="s">
        <v>12</v>
      </c>
      <c r="O40" s="17" t="s">
        <v>13</v>
      </c>
      <c r="P40" s="17" t="s">
        <v>14</v>
      </c>
      <c r="Q40" s="17" t="s">
        <v>15</v>
      </c>
      <c r="R40" s="17" t="s">
        <v>16</v>
      </c>
      <c r="T40" s="16" t="s">
        <v>0</v>
      </c>
      <c r="U40" s="16"/>
      <c r="V40" s="17" t="s">
        <v>1</v>
      </c>
      <c r="W40" s="18" t="s">
        <v>2</v>
      </c>
      <c r="X40" s="18" t="s">
        <v>3</v>
      </c>
      <c r="Y40" s="17" t="s">
        <v>4</v>
      </c>
      <c r="Z40" s="17" t="s">
        <v>5</v>
      </c>
      <c r="AA40" s="17" t="s">
        <v>6</v>
      </c>
      <c r="AB40" s="19" t="s">
        <v>7</v>
      </c>
      <c r="AC40" s="19" t="s">
        <v>8</v>
      </c>
      <c r="AD40" s="17" t="s">
        <v>9</v>
      </c>
      <c r="AE40" s="17" t="s">
        <v>10</v>
      </c>
      <c r="AF40" s="17" t="s">
        <v>11</v>
      </c>
      <c r="AG40" s="17" t="s">
        <v>12</v>
      </c>
      <c r="AH40" s="17" t="s">
        <v>13</v>
      </c>
      <c r="AI40" s="17" t="s">
        <v>14</v>
      </c>
      <c r="AJ40" s="17" t="s">
        <v>15</v>
      </c>
      <c r="AK40" s="17" t="s">
        <v>16</v>
      </c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</row>
    <row r="41" spans="1:218" ht="12">
      <c r="A41" s="5"/>
      <c r="B41" s="5"/>
      <c r="C41" s="20"/>
      <c r="D41" s="21"/>
      <c r="E41" s="21"/>
      <c r="F41" s="20"/>
      <c r="G41" s="20" t="s">
        <v>17</v>
      </c>
      <c r="H41" s="20"/>
      <c r="I41" s="22"/>
      <c r="J41" s="22"/>
      <c r="K41" s="20"/>
      <c r="L41" s="20"/>
      <c r="M41" s="20"/>
      <c r="N41" s="20"/>
      <c r="O41" s="20"/>
      <c r="P41" s="20"/>
      <c r="Q41" s="20"/>
      <c r="R41" s="20" t="s">
        <v>18</v>
      </c>
      <c r="T41" s="5"/>
      <c r="U41" s="5"/>
      <c r="V41" s="20"/>
      <c r="W41" s="21"/>
      <c r="X41" s="21"/>
      <c r="Y41" s="20"/>
      <c r="Z41" s="20" t="s">
        <v>17</v>
      </c>
      <c r="AA41" s="20"/>
      <c r="AB41" s="22"/>
      <c r="AC41" s="22"/>
      <c r="AD41" s="20"/>
      <c r="AE41" s="20"/>
      <c r="AF41" s="20"/>
      <c r="AG41" s="20"/>
      <c r="AH41" s="20"/>
      <c r="AI41" s="20"/>
      <c r="AJ41" s="20"/>
      <c r="AK41" s="20" t="s">
        <v>18</v>
      </c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</row>
    <row r="42" spans="1:218" ht="12">
      <c r="A42" s="1" t="s">
        <v>151</v>
      </c>
      <c r="B42" s="1"/>
      <c r="C42" s="14">
        <v>955919</v>
      </c>
      <c r="D42" s="13">
        <v>1694785</v>
      </c>
      <c r="E42" s="13">
        <v>1035794</v>
      </c>
      <c r="F42" s="14">
        <v>435518</v>
      </c>
      <c r="G42" s="14">
        <v>1456737</v>
      </c>
      <c r="H42" s="14">
        <v>1034298</v>
      </c>
      <c r="I42" s="14">
        <v>287272</v>
      </c>
      <c r="J42" s="14">
        <v>429514</v>
      </c>
      <c r="K42" s="14">
        <v>1384013</v>
      </c>
      <c r="L42" s="14">
        <v>378191</v>
      </c>
      <c r="M42" s="14">
        <v>100784</v>
      </c>
      <c r="N42" s="14">
        <v>1662276</v>
      </c>
      <c r="O42" s="14">
        <v>962993</v>
      </c>
      <c r="P42" s="14">
        <v>228101</v>
      </c>
      <c r="Q42" s="14">
        <v>532595</v>
      </c>
      <c r="R42" s="14">
        <f>SUM(C42:Q42)</f>
        <v>12578790</v>
      </c>
      <c r="T42" s="1" t="s">
        <v>151</v>
      </c>
      <c r="U42" s="1"/>
      <c r="V42" s="23">
        <f aca="true" t="shared" si="20" ref="V42:AK42">C42*100/C$60</f>
        <v>39.51030351526835</v>
      </c>
      <c r="W42" s="23">
        <f t="shared" si="20"/>
        <v>31.469770889572956</v>
      </c>
      <c r="X42" s="23">
        <f t="shared" si="20"/>
        <v>38.23365260106987</v>
      </c>
      <c r="Y42" s="23">
        <f t="shared" si="20"/>
        <v>46.00044995136089</v>
      </c>
      <c r="Z42" s="23">
        <f t="shared" si="20"/>
        <v>56.51037969262424</v>
      </c>
      <c r="AA42" s="23">
        <f t="shared" si="20"/>
        <v>49.23167874018446</v>
      </c>
      <c r="AB42" s="23">
        <f t="shared" si="20"/>
        <v>56.3872155583428</v>
      </c>
      <c r="AC42" s="23">
        <f t="shared" si="20"/>
        <v>49.90640675126272</v>
      </c>
      <c r="AD42" s="23">
        <f t="shared" si="20"/>
        <v>45.979352673936695</v>
      </c>
      <c r="AE42" s="23">
        <f t="shared" si="20"/>
        <v>48.807466610226584</v>
      </c>
      <c r="AF42" s="23">
        <f t="shared" si="20"/>
        <v>48.963252297945935</v>
      </c>
      <c r="AG42" s="23">
        <f t="shared" si="20"/>
        <v>54.224768384184266</v>
      </c>
      <c r="AH42" s="23">
        <f t="shared" si="20"/>
        <v>43.44450183952486</v>
      </c>
      <c r="AI42" s="23">
        <f t="shared" si="20"/>
        <v>63.141096618464466</v>
      </c>
      <c r="AJ42" s="23">
        <f t="shared" si="20"/>
        <v>48.69008188530937</v>
      </c>
      <c r="AK42" s="23">
        <f t="shared" si="20"/>
        <v>44.54631587424321</v>
      </c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</row>
    <row r="43" spans="1:218" ht="12">
      <c r="A43" s="1" t="s">
        <v>26</v>
      </c>
      <c r="B43" s="1"/>
      <c r="C43" s="14"/>
      <c r="D43" s="13"/>
      <c r="E43" s="13"/>
      <c r="F43" s="14"/>
      <c r="G43" s="14"/>
      <c r="H43" s="14">
        <v>160694</v>
      </c>
      <c r="I43" s="14"/>
      <c r="J43" s="14"/>
      <c r="K43" s="14"/>
      <c r="L43" s="14"/>
      <c r="M43" s="14"/>
      <c r="N43" s="14"/>
      <c r="O43" s="14"/>
      <c r="P43" s="14"/>
      <c r="Q43" s="14"/>
      <c r="R43" s="14">
        <f>SUM(C43:Q43)</f>
        <v>160694</v>
      </c>
      <c r="T43" s="1" t="s">
        <v>26</v>
      </c>
      <c r="U43" s="1"/>
      <c r="V43" s="23"/>
      <c r="W43" s="23"/>
      <c r="X43" s="23"/>
      <c r="Y43" s="23"/>
      <c r="Z43" s="23"/>
      <c r="AA43" s="23">
        <f>H43*100/H$60</f>
        <v>7.648893629761638</v>
      </c>
      <c r="AB43" s="23"/>
      <c r="AC43" s="23"/>
      <c r="AD43" s="23"/>
      <c r="AE43" s="23"/>
      <c r="AF43" s="23"/>
      <c r="AG43" s="23"/>
      <c r="AH43" s="23"/>
      <c r="AI43" s="23"/>
      <c r="AJ43" s="23"/>
      <c r="AK43" s="23">
        <f aca="true" t="shared" si="21" ref="AK43:AK60">R43*100/R$60</f>
        <v>0.5690790356700159</v>
      </c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</row>
    <row r="44" spans="1:218" ht="12">
      <c r="A44" s="1" t="s">
        <v>153</v>
      </c>
      <c r="B44" s="1"/>
      <c r="C44" s="14"/>
      <c r="D44" s="13">
        <v>108053</v>
      </c>
      <c r="E44" s="13"/>
      <c r="F44" s="14"/>
      <c r="G44" s="14"/>
      <c r="H44" s="14"/>
      <c r="I44" s="14"/>
      <c r="K44" s="14"/>
      <c r="L44" s="14"/>
      <c r="M44" s="14"/>
      <c r="N44" s="14"/>
      <c r="O44" s="14"/>
      <c r="P44" s="14"/>
      <c r="Q44" s="14"/>
      <c r="R44" s="14">
        <f>SUM(C44:Q44)</f>
        <v>108053</v>
      </c>
      <c r="T44" s="1" t="s">
        <v>153</v>
      </c>
      <c r="U44" s="1"/>
      <c r="V44" s="23"/>
      <c r="W44" s="23">
        <f>D44*100/D$60</f>
        <v>2.0063920520485055</v>
      </c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>
        <f t="shared" si="21"/>
        <v>0.3826570814171794</v>
      </c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</row>
    <row r="45" spans="1:218" ht="12">
      <c r="A45" s="1" t="s">
        <v>152</v>
      </c>
      <c r="B45" s="1"/>
      <c r="C45" s="14"/>
      <c r="D45" s="13"/>
      <c r="E45" s="13"/>
      <c r="F45" s="14"/>
      <c r="G45" s="14"/>
      <c r="H45" s="14"/>
      <c r="I45" s="14"/>
      <c r="J45" s="14">
        <v>19148</v>
      </c>
      <c r="K45" s="14"/>
      <c r="L45" s="14"/>
      <c r="M45" s="14"/>
      <c r="N45" s="14"/>
      <c r="O45" s="14"/>
      <c r="P45" s="14"/>
      <c r="Q45" s="14"/>
      <c r="R45" s="14">
        <f aca="true" t="shared" si="22" ref="R45:R59">SUM(C45:Q45)</f>
        <v>19148</v>
      </c>
      <c r="T45" s="1" t="s">
        <v>152</v>
      </c>
      <c r="U45" s="1"/>
      <c r="V45" s="23"/>
      <c r="W45" s="23"/>
      <c r="X45" s="23"/>
      <c r="Y45" s="23"/>
      <c r="Z45" s="23"/>
      <c r="AA45" s="23"/>
      <c r="AB45" s="23"/>
      <c r="AC45" s="23">
        <f>J45*100/J$60</f>
        <v>2.224858506295903</v>
      </c>
      <c r="AD45" s="23"/>
      <c r="AE45" s="23"/>
      <c r="AF45" s="23"/>
      <c r="AG45" s="23"/>
      <c r="AH45" s="23"/>
      <c r="AI45" s="23"/>
      <c r="AJ45" s="23"/>
      <c r="AK45" s="23">
        <f t="shared" si="21"/>
        <v>0.06781040595796647</v>
      </c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</row>
    <row r="46" spans="1:218" ht="12">
      <c r="A46" s="1" t="s">
        <v>155</v>
      </c>
      <c r="B46" s="1"/>
      <c r="C46" s="14">
        <v>1252859</v>
      </c>
      <c r="D46" s="13">
        <v>3362279</v>
      </c>
      <c r="E46" s="13">
        <v>1488571</v>
      </c>
      <c r="F46" s="14">
        <v>480746</v>
      </c>
      <c r="G46" s="14">
        <v>1038926</v>
      </c>
      <c r="H46" s="14">
        <v>840525</v>
      </c>
      <c r="I46" s="14">
        <v>199798</v>
      </c>
      <c r="J46" s="14">
        <v>380391</v>
      </c>
      <c r="K46" s="14">
        <v>1543428</v>
      </c>
      <c r="L46" s="14">
        <v>381627</v>
      </c>
      <c r="M46" s="14">
        <v>100159</v>
      </c>
      <c r="N46" s="14">
        <v>1355193</v>
      </c>
      <c r="O46" s="14">
        <v>1195819</v>
      </c>
      <c r="P46" s="14">
        <v>126741</v>
      </c>
      <c r="Q46" s="14">
        <v>544966</v>
      </c>
      <c r="R46" s="14">
        <f>SUM(C46:Q46)</f>
        <v>14292028</v>
      </c>
      <c r="T46" s="1" t="s">
        <v>155</v>
      </c>
      <c r="U46" s="1"/>
      <c r="V46" s="23">
        <f aca="true" t="shared" si="23" ref="V46:AB46">C46*100/C$60</f>
        <v>51.783508175729935</v>
      </c>
      <c r="W46" s="23">
        <f t="shared" si="23"/>
        <v>62.43278633975547</v>
      </c>
      <c r="X46" s="23">
        <f t="shared" si="23"/>
        <v>54.94674277513403</v>
      </c>
      <c r="Y46" s="23">
        <f t="shared" si="23"/>
        <v>50.77753918854546</v>
      </c>
      <c r="Z46" s="23">
        <f t="shared" si="23"/>
        <v>40.30247239724077</v>
      </c>
      <c r="AA46" s="23">
        <f t="shared" si="23"/>
        <v>40.008253688099124</v>
      </c>
      <c r="AB46" s="23">
        <f t="shared" si="23"/>
        <v>39.21737201720243</v>
      </c>
      <c r="AC46" s="23">
        <f>J46*100/J$60</f>
        <v>44.198670987487205</v>
      </c>
      <c r="AD46" s="23">
        <f aca="true" t="shared" si="24" ref="AD46:AJ46">K46*100/K$60</f>
        <v>51.27540011461508</v>
      </c>
      <c r="AE46" s="23">
        <f t="shared" si="24"/>
        <v>49.25089983648722</v>
      </c>
      <c r="AF46" s="23">
        <f t="shared" si="24"/>
        <v>48.65961250704444</v>
      </c>
      <c r="AG46" s="23">
        <f t="shared" si="24"/>
        <v>44.20747609955737</v>
      </c>
      <c r="AH46" s="23">
        <f t="shared" si="24"/>
        <v>53.94822261972701</v>
      </c>
      <c r="AI46" s="23">
        <f t="shared" si="24"/>
        <v>35.08343114024404</v>
      </c>
      <c r="AJ46" s="23">
        <f t="shared" si="24"/>
        <v>49.82104444223004</v>
      </c>
      <c r="AK46" s="23">
        <f t="shared" si="21"/>
        <v>50.613548184803825</v>
      </c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</row>
    <row r="47" spans="1:218" ht="12">
      <c r="A47" s="1" t="s">
        <v>203</v>
      </c>
      <c r="B47" s="1"/>
      <c r="C47" s="14"/>
      <c r="D47" s="13"/>
      <c r="E47" s="13"/>
      <c r="F47" s="14"/>
      <c r="G47" s="14"/>
      <c r="H47" s="14"/>
      <c r="I47" s="14">
        <v>12330</v>
      </c>
      <c r="J47" s="14"/>
      <c r="K47" s="14"/>
      <c r="L47" s="14">
        <v>5684</v>
      </c>
      <c r="M47" s="14">
        <v>2720</v>
      </c>
      <c r="N47" s="14"/>
      <c r="O47" s="14"/>
      <c r="P47" s="14"/>
      <c r="Q47" s="14"/>
      <c r="R47" s="14">
        <f>SUM(C47:Q47)</f>
        <v>20734</v>
      </c>
      <c r="T47" s="1" t="s">
        <v>203</v>
      </c>
      <c r="U47" s="1"/>
      <c r="V47" s="23"/>
      <c r="W47" s="23"/>
      <c r="X47" s="23"/>
      <c r="Y47" s="23"/>
      <c r="Z47" s="23"/>
      <c r="AA47" s="23"/>
      <c r="AB47" s="23">
        <f>I47*100/I$60</f>
        <v>2.4201953821965483</v>
      </c>
      <c r="AC47" s="23"/>
      <c r="AD47" s="23"/>
      <c r="AE47" s="23">
        <f>L47*100/L$60</f>
        <v>0.7335490273764523</v>
      </c>
      <c r="AF47" s="23">
        <f>M47*100/M$60</f>
        <v>1.3214403700033035</v>
      </c>
      <c r="AG47" s="23"/>
      <c r="AH47" s="23"/>
      <c r="AI47" s="23"/>
      <c r="AJ47" s="23"/>
      <c r="AK47" s="23">
        <f t="shared" si="21"/>
        <v>0.07342703974997268</v>
      </c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</row>
    <row r="48" spans="1:218" ht="12">
      <c r="A48" s="1" t="s">
        <v>154</v>
      </c>
      <c r="B48" s="1"/>
      <c r="C48" s="14">
        <v>138811</v>
      </c>
      <c r="D48" s="14">
        <v>178343</v>
      </c>
      <c r="E48" s="14">
        <v>66691</v>
      </c>
      <c r="F48" s="14">
        <v>24441</v>
      </c>
      <c r="G48" s="14">
        <v>70841</v>
      </c>
      <c r="H48" s="14">
        <v>52026</v>
      </c>
      <c r="I48" s="14">
        <v>10063</v>
      </c>
      <c r="J48" s="14">
        <v>20476</v>
      </c>
      <c r="K48" s="14">
        <v>65176</v>
      </c>
      <c r="L48" s="14">
        <v>9361</v>
      </c>
      <c r="M48" s="14">
        <v>2173</v>
      </c>
      <c r="N48" s="14">
        <v>38836</v>
      </c>
      <c r="O48" s="14">
        <v>28358</v>
      </c>
      <c r="P48" s="14">
        <v>2927</v>
      </c>
      <c r="Q48" s="14">
        <v>6419</v>
      </c>
      <c r="R48" s="14">
        <f t="shared" si="22"/>
        <v>714942</v>
      </c>
      <c r="T48" s="1" t="s">
        <v>154</v>
      </c>
      <c r="U48" s="1"/>
      <c r="V48" s="23">
        <f aca="true" t="shared" si="25" ref="V48:AA48">C48*100/C$60</f>
        <v>5.737373921072721</v>
      </c>
      <c r="W48" s="23">
        <f t="shared" si="25"/>
        <v>3.311578371155698</v>
      </c>
      <c r="X48" s="23">
        <f t="shared" si="25"/>
        <v>2.4617255222736865</v>
      </c>
      <c r="Y48" s="23">
        <f t="shared" si="25"/>
        <v>2.5815167163267914</v>
      </c>
      <c r="Z48" s="23">
        <f t="shared" si="25"/>
        <v>2.7480950973341063</v>
      </c>
      <c r="AA48" s="23">
        <f t="shared" si="25"/>
        <v>2.4763920244811812</v>
      </c>
      <c r="AB48" s="23">
        <f>I48*100/I$60</f>
        <v>1.975217042258221</v>
      </c>
      <c r="AC48" s="23">
        <f>J48*100/J$60</f>
        <v>2.3791624595213556</v>
      </c>
      <c r="AD48" s="23">
        <f>K48*100/K$60</f>
        <v>2.165261662915376</v>
      </c>
      <c r="AE48" s="23">
        <f>L48*100/L$60</f>
        <v>1.2080845259097415</v>
      </c>
      <c r="AF48" s="23">
        <f>M48*100/M$60</f>
        <v>1.0556948250063156</v>
      </c>
      <c r="AG48" s="23">
        <f>N48*100/N$60</f>
        <v>1.2668612823431127</v>
      </c>
      <c r="AH48" s="23">
        <f>O48*100/O$60</f>
        <v>1.2793438614457695</v>
      </c>
      <c r="AI48" s="23">
        <f>P48*100/P$60</f>
        <v>0.8102287574462431</v>
      </c>
      <c r="AJ48" s="23">
        <f>Q48*100/Q$60</f>
        <v>0.5868279567434934</v>
      </c>
      <c r="AK48" s="23">
        <f t="shared" si="21"/>
        <v>2.5318836043660156</v>
      </c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</row>
    <row r="49" spans="1:218" ht="12">
      <c r="A49" s="1" t="s">
        <v>156</v>
      </c>
      <c r="B49" s="1"/>
      <c r="C49" s="14"/>
      <c r="D49" s="13"/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>
        <v>29435</v>
      </c>
      <c r="P49" s="14"/>
      <c r="Q49" s="14"/>
      <c r="R49" s="14">
        <f t="shared" si="22"/>
        <v>29435</v>
      </c>
      <c r="T49" s="1" t="s">
        <v>156</v>
      </c>
      <c r="U49" s="1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>
        <f>O49*100/O$60</f>
        <v>1.3279316793023566</v>
      </c>
      <c r="AI49" s="23"/>
      <c r="AJ49" s="23"/>
      <c r="AK49" s="23">
        <f t="shared" si="21"/>
        <v>0.10424061517509625</v>
      </c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</row>
    <row r="50" spans="1:218" ht="12">
      <c r="A50" s="1" t="s">
        <v>159</v>
      </c>
      <c r="B50" s="1"/>
      <c r="C50" s="14">
        <v>9397</v>
      </c>
      <c r="D50" s="13">
        <v>41978</v>
      </c>
      <c r="E50" s="14"/>
      <c r="F50" s="14">
        <v>6064</v>
      </c>
      <c r="G50" s="14"/>
      <c r="H50" s="14">
        <v>13336</v>
      </c>
      <c r="I50" s="14"/>
      <c r="J50" s="14"/>
      <c r="K50" s="14">
        <v>9895</v>
      </c>
      <c r="L50" s="14"/>
      <c r="M50" s="14"/>
      <c r="N50" s="14"/>
      <c r="O50" s="14"/>
      <c r="P50" s="14"/>
      <c r="Q50" s="14"/>
      <c r="R50" s="14">
        <f>SUM(C50:Q50)</f>
        <v>80670</v>
      </c>
      <c r="T50" s="1" t="s">
        <v>159</v>
      </c>
      <c r="U50" s="1"/>
      <c r="V50" s="23">
        <f>C50*100/C$60</f>
        <v>0.388399354059263</v>
      </c>
      <c r="W50" s="23">
        <f>D50*100/D$60</f>
        <v>0.779472347467374</v>
      </c>
      <c r="X50" s="23"/>
      <c r="Y50" s="23">
        <f>F50*100/F$60</f>
        <v>0.6404941437668533</v>
      </c>
      <c r="Z50" s="23"/>
      <c r="AA50" s="23">
        <f>H50*100/H$60</f>
        <v>0.6347819174735908</v>
      </c>
      <c r="AB50" s="23"/>
      <c r="AC50" s="23"/>
      <c r="AD50" s="23">
        <f>K50*100/K$60</f>
        <v>0.32872935059757646</v>
      </c>
      <c r="AE50" s="23"/>
      <c r="AF50" s="23"/>
      <c r="AG50" s="23"/>
      <c r="AH50" s="23"/>
      <c r="AI50" s="23"/>
      <c r="AJ50" s="23"/>
      <c r="AK50" s="23">
        <f t="shared" si="21"/>
        <v>0.28568338461610376</v>
      </c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</row>
    <row r="51" spans="1:218" ht="12">
      <c r="A51" s="1" t="s">
        <v>161</v>
      </c>
      <c r="B51" s="1"/>
      <c r="C51" s="14"/>
      <c r="D51" s="14"/>
      <c r="E51" s="14"/>
      <c r="F51" s="14"/>
      <c r="G51" s="14">
        <v>11318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>
        <f>SUM(C51:Q51)</f>
        <v>11318</v>
      </c>
      <c r="T51" s="1" t="s">
        <v>161</v>
      </c>
      <c r="U51" s="1"/>
      <c r="V51" s="23"/>
      <c r="W51" s="23"/>
      <c r="X51" s="23"/>
      <c r="Y51" s="23"/>
      <c r="Z51" s="23">
        <f>G51*100/G$60</f>
        <v>0.4390528128008839</v>
      </c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>
        <f t="shared" si="21"/>
        <v>0.040081375320256137</v>
      </c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</row>
    <row r="52" spans="1:218" ht="12">
      <c r="A52" s="1" t="s">
        <v>157</v>
      </c>
      <c r="B52" s="1"/>
      <c r="C52" s="14">
        <v>62431</v>
      </c>
      <c r="D52" s="13"/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>
        <f t="shared" si="22"/>
        <v>62431</v>
      </c>
      <c r="T52" s="1" t="s">
        <v>157</v>
      </c>
      <c r="U52" s="1"/>
      <c r="V52" s="23">
        <f>C52*100/C$60</f>
        <v>2.5804150338697296</v>
      </c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>
        <f t="shared" si="21"/>
        <v>0.22109209600803242</v>
      </c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</row>
    <row r="53" spans="1:218" ht="12">
      <c r="A53" s="1" t="s">
        <v>158</v>
      </c>
      <c r="B53" s="2"/>
      <c r="C53" s="14"/>
      <c r="D53" s="13"/>
      <c r="E53" s="14">
        <v>72172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>
        <f t="shared" si="22"/>
        <v>72172</v>
      </c>
      <c r="T53" s="1" t="s">
        <v>158</v>
      </c>
      <c r="U53" s="2"/>
      <c r="V53" s="23"/>
      <c r="W53" s="23"/>
      <c r="X53" s="23">
        <f>E53*100/E$60</f>
        <v>2.6640424404122967</v>
      </c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>
        <f t="shared" si="21"/>
        <v>0.2555887099852912</v>
      </c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</row>
    <row r="54" spans="1:218" ht="12">
      <c r="A54" s="1" t="s">
        <v>160</v>
      </c>
      <c r="B54" s="1"/>
      <c r="C54" s="14"/>
      <c r="D54" s="14"/>
      <c r="E54" s="14">
        <v>45888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>
        <f t="shared" si="22"/>
        <v>45888</v>
      </c>
      <c r="T54" s="1" t="s">
        <v>160</v>
      </c>
      <c r="U54" s="1"/>
      <c r="V54" s="23"/>
      <c r="W54" s="23"/>
      <c r="X54" s="23">
        <f>E54*100/E$60</f>
        <v>1.6938366611101185</v>
      </c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>
        <f t="shared" si="21"/>
        <v>0.16250699334652002</v>
      </c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</row>
    <row r="55" spans="1:218" ht="12">
      <c r="A55" s="1" t="s">
        <v>162</v>
      </c>
      <c r="B55" s="1"/>
      <c r="C55" s="14"/>
      <c r="D55" s="14"/>
      <c r="E55" s="13"/>
      <c r="F55" s="14"/>
      <c r="G55" s="14"/>
      <c r="H55" s="14"/>
      <c r="I55" s="14"/>
      <c r="J55" s="14">
        <v>11110</v>
      </c>
      <c r="K55" s="14"/>
      <c r="L55" s="14"/>
      <c r="M55" s="14"/>
      <c r="N55" s="14"/>
      <c r="O55" s="14"/>
      <c r="P55" s="14"/>
      <c r="Q55" s="14"/>
      <c r="R55" s="14">
        <f>SUM(C55:Q55)</f>
        <v>11110</v>
      </c>
      <c r="T55" s="1" t="s">
        <v>162</v>
      </c>
      <c r="U55" s="1"/>
      <c r="V55" s="23"/>
      <c r="W55" s="23"/>
      <c r="X55" s="23"/>
      <c r="Y55" s="23"/>
      <c r="Z55" s="23"/>
      <c r="AA55" s="23"/>
      <c r="AB55" s="23"/>
      <c r="AC55" s="23">
        <f>J55*100/J$60</f>
        <v>1.290901295432812</v>
      </c>
      <c r="AD55" s="23"/>
      <c r="AE55" s="23"/>
      <c r="AF55" s="23"/>
      <c r="AG55" s="23"/>
      <c r="AH55" s="23"/>
      <c r="AI55" s="23"/>
      <c r="AJ55" s="23"/>
      <c r="AK55" s="23">
        <f t="shared" si="21"/>
        <v>0.03934476760982909</v>
      </c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</row>
    <row r="56" spans="1:218" ht="12">
      <c r="A56" s="1" t="s">
        <v>163</v>
      </c>
      <c r="B56" s="1"/>
      <c r="C56" s="14"/>
      <c r="D56" s="13"/>
      <c r="E56" s="14"/>
      <c r="F56" s="14"/>
      <c r="G56" s="14"/>
      <c r="H56" s="14"/>
      <c r="I56" s="14"/>
      <c r="J56" s="14"/>
      <c r="K56" s="14">
        <v>7563</v>
      </c>
      <c r="L56" s="14"/>
      <c r="M56" s="14"/>
      <c r="N56" s="14"/>
      <c r="O56" s="14"/>
      <c r="P56" s="14"/>
      <c r="Q56" s="14"/>
      <c r="R56" s="14">
        <f>SUM(C56:Q56)</f>
        <v>7563</v>
      </c>
      <c r="T56" s="1" t="s">
        <v>163</v>
      </c>
      <c r="U56" s="1"/>
      <c r="V56" s="23"/>
      <c r="W56" s="23"/>
      <c r="X56" s="23"/>
      <c r="Y56" s="23"/>
      <c r="Z56" s="23"/>
      <c r="AA56" s="23"/>
      <c r="AB56" s="23"/>
      <c r="AC56" s="23"/>
      <c r="AD56" s="23">
        <f>K56*100/K$60</f>
        <v>0.2512561979352674</v>
      </c>
      <c r="AE56" s="23"/>
      <c r="AF56" s="23"/>
      <c r="AG56" s="23"/>
      <c r="AH56" s="23"/>
      <c r="AI56" s="23"/>
      <c r="AJ56" s="23"/>
      <c r="AK56" s="23">
        <f t="shared" si="21"/>
        <v>0.026783481317114083</v>
      </c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</row>
    <row r="57" spans="1:218" ht="12">
      <c r="A57" s="1" t="s">
        <v>164</v>
      </c>
      <c r="B57" s="1"/>
      <c r="C57" s="14"/>
      <c r="D57" s="24"/>
      <c r="E57" s="24"/>
      <c r="F57" s="25"/>
      <c r="G57" s="25"/>
      <c r="H57" s="14"/>
      <c r="I57" s="14"/>
      <c r="J57" s="14"/>
      <c r="K57" s="14"/>
      <c r="L57" s="14"/>
      <c r="M57" s="14"/>
      <c r="N57" s="14">
        <v>9224</v>
      </c>
      <c r="O57" s="14"/>
      <c r="P57" s="14"/>
      <c r="Q57" s="14"/>
      <c r="R57" s="14">
        <f t="shared" si="22"/>
        <v>9224</v>
      </c>
      <c r="T57" s="1" t="s">
        <v>164</v>
      </c>
      <c r="U57" s="1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>
        <f>N57*100/N$60</f>
        <v>0.3008942339152557</v>
      </c>
      <c r="AH57" s="23"/>
      <c r="AI57" s="23"/>
      <c r="AJ57" s="23"/>
      <c r="AK57" s="23">
        <f t="shared" si="21"/>
        <v>0.03266571885086081</v>
      </c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</row>
    <row r="58" spans="1:218" ht="12">
      <c r="A58" s="1" t="s">
        <v>165</v>
      </c>
      <c r="B58" s="1"/>
      <c r="C58" s="14"/>
      <c r="D58" s="24"/>
      <c r="E58" s="14"/>
      <c r="F58" s="25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>
        <v>9867</v>
      </c>
      <c r="R58" s="14">
        <f t="shared" si="22"/>
        <v>9867</v>
      </c>
      <c r="T58" s="1" t="s">
        <v>165</v>
      </c>
      <c r="U58" s="1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>
        <f>Q58*100/Q$60</f>
        <v>0.9020457157170976</v>
      </c>
      <c r="AK58" s="23">
        <f t="shared" si="21"/>
        <v>0.034942828263382866</v>
      </c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</row>
    <row r="59" spans="1:218" ht="12">
      <c r="A59" s="1" t="s">
        <v>166</v>
      </c>
      <c r="B59" s="1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>
        <v>3487</v>
      </c>
      <c r="Q59" s="14"/>
      <c r="R59" s="14">
        <f t="shared" si="22"/>
        <v>3487</v>
      </c>
      <c r="T59" s="1" t="s">
        <v>166</v>
      </c>
      <c r="U59" s="1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>
        <f>P59*100/P$60</f>
        <v>0.965243483845251</v>
      </c>
      <c r="AJ59" s="23"/>
      <c r="AK59" s="23">
        <f t="shared" si="21"/>
        <v>0.012348803299322596</v>
      </c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</row>
    <row r="60" spans="1:218" ht="12">
      <c r="A60" s="1" t="s">
        <v>39</v>
      </c>
      <c r="B60" s="1"/>
      <c r="C60" s="14">
        <f aca="true" t="shared" si="26" ref="C60:Q60">SUM(C42:C59)</f>
        <v>2419417</v>
      </c>
      <c r="D60" s="14">
        <f t="shared" si="26"/>
        <v>5385438</v>
      </c>
      <c r="E60" s="14">
        <f t="shared" si="26"/>
        <v>2709116</v>
      </c>
      <c r="F60" s="14">
        <f t="shared" si="26"/>
        <v>946769</v>
      </c>
      <c r="G60" s="14">
        <f t="shared" si="26"/>
        <v>2577822</v>
      </c>
      <c r="H60" s="14">
        <f t="shared" si="26"/>
        <v>2100879</v>
      </c>
      <c r="I60" s="14">
        <f t="shared" si="26"/>
        <v>509463</v>
      </c>
      <c r="J60" s="14">
        <f t="shared" si="26"/>
        <v>860639</v>
      </c>
      <c r="K60" s="14">
        <f t="shared" si="26"/>
        <v>3010075</v>
      </c>
      <c r="L60" s="14">
        <f t="shared" si="26"/>
        <v>774863</v>
      </c>
      <c r="M60" s="14">
        <f t="shared" si="26"/>
        <v>205836</v>
      </c>
      <c r="N60" s="14">
        <f t="shared" si="26"/>
        <v>3065529</v>
      </c>
      <c r="O60" s="14">
        <f t="shared" si="26"/>
        <v>2216605</v>
      </c>
      <c r="P60" s="14">
        <f t="shared" si="26"/>
        <v>361256</v>
      </c>
      <c r="Q60" s="14">
        <f t="shared" si="26"/>
        <v>1093847</v>
      </c>
      <c r="R60" s="14">
        <f>SUM(C60:Q60)</f>
        <v>28237554</v>
      </c>
      <c r="T60" s="1" t="s">
        <v>39</v>
      </c>
      <c r="U60" s="1"/>
      <c r="V60" s="23">
        <f aca="true" t="shared" si="27" ref="V60:AJ60">C60*100/C$60</f>
        <v>100</v>
      </c>
      <c r="W60" s="23">
        <f t="shared" si="27"/>
        <v>100</v>
      </c>
      <c r="X60" s="23">
        <f t="shared" si="27"/>
        <v>100</v>
      </c>
      <c r="Y60" s="23">
        <f t="shared" si="27"/>
        <v>100</v>
      </c>
      <c r="Z60" s="23">
        <f t="shared" si="27"/>
        <v>100</v>
      </c>
      <c r="AA60" s="23">
        <f t="shared" si="27"/>
        <v>100</v>
      </c>
      <c r="AB60" s="23">
        <f t="shared" si="27"/>
        <v>100</v>
      </c>
      <c r="AC60" s="23">
        <f t="shared" si="27"/>
        <v>100</v>
      </c>
      <c r="AD60" s="23">
        <f t="shared" si="27"/>
        <v>100</v>
      </c>
      <c r="AE60" s="23">
        <f t="shared" si="27"/>
        <v>100</v>
      </c>
      <c r="AF60" s="23">
        <f t="shared" si="27"/>
        <v>100</v>
      </c>
      <c r="AG60" s="23">
        <f t="shared" si="27"/>
        <v>100</v>
      </c>
      <c r="AH60" s="23">
        <f t="shared" si="27"/>
        <v>100</v>
      </c>
      <c r="AI60" s="23">
        <f t="shared" si="27"/>
        <v>100</v>
      </c>
      <c r="AJ60" s="23">
        <f t="shared" si="27"/>
        <v>100</v>
      </c>
      <c r="AK60" s="23">
        <f t="shared" si="21"/>
        <v>100</v>
      </c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</row>
    <row r="61" spans="1:218" ht="12">
      <c r="A61" s="1"/>
      <c r="B61" s="1"/>
      <c r="C61" s="14"/>
      <c r="D61" s="13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T61" s="69"/>
      <c r="U61" s="69"/>
      <c r="V61" s="79"/>
      <c r="W61" s="79"/>
      <c r="X61" s="79"/>
      <c r="Y61" s="79"/>
      <c r="Z61" s="80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</row>
    <row r="62" spans="1:218" ht="12">
      <c r="A62" s="1" t="s">
        <v>40</v>
      </c>
      <c r="B62" s="1"/>
      <c r="C62" s="14">
        <v>3671146</v>
      </c>
      <c r="D62" s="13">
        <v>7596072</v>
      </c>
      <c r="E62" s="13">
        <v>3847489</v>
      </c>
      <c r="F62" s="14">
        <v>1436773</v>
      </c>
      <c r="G62" s="14">
        <v>3435054</v>
      </c>
      <c r="H62" s="14">
        <v>3033659</v>
      </c>
      <c r="I62" s="14">
        <v>713054</v>
      </c>
      <c r="J62" s="14">
        <v>1263236</v>
      </c>
      <c r="K62" s="14">
        <v>4487935</v>
      </c>
      <c r="L62" s="14">
        <v>1183639</v>
      </c>
      <c r="M62" s="14">
        <v>325691</v>
      </c>
      <c r="N62" s="14">
        <v>4775349</v>
      </c>
      <c r="O62" s="14">
        <v>3451288</v>
      </c>
      <c r="P62" s="14">
        <v>533352</v>
      </c>
      <c r="Q62" s="14">
        <v>1820083</v>
      </c>
      <c r="R62" s="14">
        <f>SUM(C62:Q62)</f>
        <v>41573820</v>
      </c>
      <c r="T62" s="26"/>
      <c r="U62" s="26"/>
      <c r="V62" s="27"/>
      <c r="W62" s="27"/>
      <c r="X62" s="27"/>
      <c r="Y62" s="27"/>
      <c r="Z62" s="28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</row>
    <row r="63" spans="1:218" ht="12">
      <c r="A63" s="2" t="s">
        <v>42</v>
      </c>
      <c r="B63" s="1"/>
      <c r="C63" s="14">
        <v>2630261</v>
      </c>
      <c r="D63" s="13">
        <v>5739358</v>
      </c>
      <c r="E63" s="13">
        <v>2910119</v>
      </c>
      <c r="F63" s="14">
        <v>1012501</v>
      </c>
      <c r="G63" s="14">
        <v>2738396</v>
      </c>
      <c r="H63" s="14">
        <v>2264088</v>
      </c>
      <c r="I63" s="14">
        <v>547398</v>
      </c>
      <c r="J63" s="14">
        <v>938739</v>
      </c>
      <c r="K63" s="14">
        <v>3211721</v>
      </c>
      <c r="L63" s="14">
        <v>836299</v>
      </c>
      <c r="M63" s="14">
        <v>219330</v>
      </c>
      <c r="N63" s="14">
        <v>3314476</v>
      </c>
      <c r="O63" s="14">
        <v>2420077</v>
      </c>
      <c r="P63" s="14">
        <v>387614</v>
      </c>
      <c r="Q63" s="14">
        <v>1176281</v>
      </c>
      <c r="R63" s="14">
        <f>SUM(C63:Q63)</f>
        <v>30346658</v>
      </c>
      <c r="T63" s="26"/>
      <c r="U63" s="26"/>
      <c r="V63" s="27"/>
      <c r="W63" s="27"/>
      <c r="X63" s="27"/>
      <c r="Y63" s="27"/>
      <c r="Z63" s="28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</row>
    <row r="64" spans="1:218" ht="12">
      <c r="A64" s="1" t="s">
        <v>44</v>
      </c>
      <c r="B64" s="1"/>
      <c r="C64" s="29">
        <f>C63*100/C62</f>
        <v>71.64686449408441</v>
      </c>
      <c r="D64" s="29">
        <f aca="true" t="shared" si="28" ref="D64:R64">D63*100/D62</f>
        <v>75.55691941835201</v>
      </c>
      <c r="E64" s="29">
        <f t="shared" si="28"/>
        <v>75.63683742825515</v>
      </c>
      <c r="F64" s="29">
        <f t="shared" si="28"/>
        <v>70.47049185918722</v>
      </c>
      <c r="G64" s="29">
        <f t="shared" si="28"/>
        <v>79.71915434226071</v>
      </c>
      <c r="H64" s="29">
        <f t="shared" si="28"/>
        <v>74.63225102096182</v>
      </c>
      <c r="I64" s="29">
        <f t="shared" si="28"/>
        <v>76.76809890975998</v>
      </c>
      <c r="J64" s="29">
        <f t="shared" si="28"/>
        <v>74.31224252633712</v>
      </c>
      <c r="K64" s="29">
        <f t="shared" si="28"/>
        <v>71.56344733156786</v>
      </c>
      <c r="L64" s="29">
        <f t="shared" si="28"/>
        <v>70.65490407125822</v>
      </c>
      <c r="M64" s="29">
        <f t="shared" si="28"/>
        <v>67.34297232653036</v>
      </c>
      <c r="N64" s="29">
        <f t="shared" si="28"/>
        <v>69.40803698326552</v>
      </c>
      <c r="O64" s="29">
        <f t="shared" si="28"/>
        <v>70.1209809207461</v>
      </c>
      <c r="P64" s="29">
        <f t="shared" si="28"/>
        <v>72.67508137215198</v>
      </c>
      <c r="Q64" s="29">
        <f t="shared" si="28"/>
        <v>64.62787686056076</v>
      </c>
      <c r="R64" s="29">
        <f t="shared" si="28"/>
        <v>72.99463460418119</v>
      </c>
      <c r="T64" s="26"/>
      <c r="U64" s="26"/>
      <c r="V64" s="27"/>
      <c r="W64" s="27"/>
      <c r="X64" s="27"/>
      <c r="Y64" s="27"/>
      <c r="Z64" s="28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</row>
    <row r="65" spans="1:218" ht="12">
      <c r="A65" s="1" t="s">
        <v>67</v>
      </c>
      <c r="B65" s="1"/>
      <c r="C65" s="41">
        <f>C60/C63*100</f>
        <v>91.98391338350072</v>
      </c>
      <c r="D65" s="41">
        <f aca="true" t="shared" si="29" ref="D65:R65">D60/D63*100</f>
        <v>93.83345663399983</v>
      </c>
      <c r="E65" s="41">
        <f t="shared" si="29"/>
        <v>93.09296286509246</v>
      </c>
      <c r="F65" s="41">
        <f t="shared" si="29"/>
        <v>93.50795702917824</v>
      </c>
      <c r="G65" s="41">
        <f t="shared" si="29"/>
        <v>94.13620236079807</v>
      </c>
      <c r="H65" s="41">
        <f t="shared" si="29"/>
        <v>92.7914021009784</v>
      </c>
      <c r="I65" s="41">
        <f t="shared" si="29"/>
        <v>93.06994179737596</v>
      </c>
      <c r="J65" s="41">
        <f t="shared" si="29"/>
        <v>91.68032861104098</v>
      </c>
      <c r="K65" s="41">
        <f t="shared" si="29"/>
        <v>93.72155925125502</v>
      </c>
      <c r="L65" s="41">
        <f t="shared" si="29"/>
        <v>92.65382357266958</v>
      </c>
      <c r="M65" s="41">
        <f t="shared" si="29"/>
        <v>93.84762686363015</v>
      </c>
      <c r="N65" s="41">
        <f t="shared" si="29"/>
        <v>92.48909933274521</v>
      </c>
      <c r="O65" s="41">
        <f t="shared" si="29"/>
        <v>91.59233363235964</v>
      </c>
      <c r="P65" s="41">
        <f t="shared" si="29"/>
        <v>93.19993601882285</v>
      </c>
      <c r="Q65" s="41">
        <f t="shared" si="29"/>
        <v>92.99198065768299</v>
      </c>
      <c r="R65" s="41">
        <f t="shared" si="29"/>
        <v>93.04996286576268</v>
      </c>
      <c r="T65" s="26"/>
      <c r="U65" s="26"/>
      <c r="V65" s="27"/>
      <c r="W65" s="27"/>
      <c r="X65" s="27"/>
      <c r="Y65" s="27"/>
      <c r="Z65" s="28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</row>
    <row r="66" spans="1:218" ht="12">
      <c r="A66" s="1" t="s">
        <v>46</v>
      </c>
      <c r="B66" s="1"/>
      <c r="C66" s="14">
        <v>210844</v>
      </c>
      <c r="D66" s="14">
        <v>353920</v>
      </c>
      <c r="E66" s="14">
        <v>201003</v>
      </c>
      <c r="F66" s="14">
        <v>65732</v>
      </c>
      <c r="G66" s="14">
        <v>160574</v>
      </c>
      <c r="H66" s="14">
        <v>163209</v>
      </c>
      <c r="I66" s="14">
        <v>37935</v>
      </c>
      <c r="J66" s="14">
        <v>78100</v>
      </c>
      <c r="K66" s="14">
        <v>201646</v>
      </c>
      <c r="L66" s="14">
        <v>61436</v>
      </c>
      <c r="M66" s="14">
        <v>13494</v>
      </c>
      <c r="N66" s="14">
        <v>248947</v>
      </c>
      <c r="O66" s="14">
        <v>203472</v>
      </c>
      <c r="P66" s="14">
        <v>26358</v>
      </c>
      <c r="Q66" s="14">
        <v>82434</v>
      </c>
      <c r="R66" s="14">
        <f>SUM(C66:Q66)</f>
        <v>2109104</v>
      </c>
      <c r="T66" s="30"/>
      <c r="U66" s="26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</row>
    <row r="67" spans="1:218" ht="12">
      <c r="A67" s="1" t="s">
        <v>44</v>
      </c>
      <c r="B67" s="1"/>
      <c r="C67" s="29">
        <f aca="true" t="shared" si="30" ref="C67:R67">C66*100/C63</f>
        <v>8.016086616499274</v>
      </c>
      <c r="D67" s="29">
        <f t="shared" si="30"/>
        <v>6.16654336600017</v>
      </c>
      <c r="E67" s="29">
        <f t="shared" si="30"/>
        <v>6.907037134907542</v>
      </c>
      <c r="F67" s="29">
        <f t="shared" si="30"/>
        <v>6.492042970821757</v>
      </c>
      <c r="G67" s="29">
        <f t="shared" si="30"/>
        <v>5.863797639201927</v>
      </c>
      <c r="H67" s="29">
        <f t="shared" si="30"/>
        <v>7.208597899021592</v>
      </c>
      <c r="I67" s="29">
        <f t="shared" si="30"/>
        <v>6.930058202624051</v>
      </c>
      <c r="J67" s="29">
        <f t="shared" si="30"/>
        <v>8.31967138895902</v>
      </c>
      <c r="K67" s="29">
        <f t="shared" si="30"/>
        <v>6.278440748744988</v>
      </c>
      <c r="L67" s="29">
        <f t="shared" si="30"/>
        <v>7.346176427330416</v>
      </c>
      <c r="M67" s="29">
        <f t="shared" si="30"/>
        <v>6.152373136369854</v>
      </c>
      <c r="N67" s="29">
        <f t="shared" si="30"/>
        <v>7.510900667254794</v>
      </c>
      <c r="O67" s="29">
        <f t="shared" si="30"/>
        <v>8.407666367640369</v>
      </c>
      <c r="P67" s="29">
        <f t="shared" si="30"/>
        <v>6.800063981177151</v>
      </c>
      <c r="Q67" s="29">
        <f t="shared" si="30"/>
        <v>7.008019342317015</v>
      </c>
      <c r="R67" s="29">
        <f t="shared" si="30"/>
        <v>6.950037134237319</v>
      </c>
      <c r="T67" s="26"/>
      <c r="U67" s="31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</row>
    <row r="68" spans="1:218" ht="12">
      <c r="A68" s="1" t="s">
        <v>167</v>
      </c>
      <c r="B68" s="1"/>
      <c r="C68" s="14">
        <v>56745</v>
      </c>
      <c r="D68" s="13">
        <v>111239</v>
      </c>
      <c r="E68" s="13">
        <v>58500</v>
      </c>
      <c r="F68" s="14">
        <v>17204</v>
      </c>
      <c r="G68" s="14">
        <v>51693</v>
      </c>
      <c r="H68" s="14">
        <v>48094</v>
      </c>
      <c r="I68" s="14">
        <v>10009</v>
      </c>
      <c r="J68" s="14">
        <v>30039</v>
      </c>
      <c r="K68" s="14">
        <v>50668</v>
      </c>
      <c r="L68" s="14">
        <v>19289</v>
      </c>
      <c r="M68" s="14">
        <v>4005</v>
      </c>
      <c r="N68" s="14">
        <v>97070</v>
      </c>
      <c r="O68" s="14">
        <v>71539</v>
      </c>
      <c r="P68" s="14">
        <v>7387</v>
      </c>
      <c r="Q68" s="14">
        <v>27754</v>
      </c>
      <c r="R68" s="14">
        <v>661235</v>
      </c>
      <c r="T68" s="26"/>
      <c r="U68" s="31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</row>
    <row r="69" spans="1:218" ht="12">
      <c r="A69" s="3" t="s">
        <v>168</v>
      </c>
      <c r="B69" s="3"/>
      <c r="C69" s="32">
        <f>C68*100/C66</f>
        <v>26.913262886304565</v>
      </c>
      <c r="D69" s="32">
        <f aca="true" t="shared" si="31" ref="D69:R69">D68*100/D66</f>
        <v>31.430549276672693</v>
      </c>
      <c r="E69" s="32">
        <f t="shared" si="31"/>
        <v>29.104043223235475</v>
      </c>
      <c r="F69" s="32">
        <f t="shared" si="31"/>
        <v>26.17294468447636</v>
      </c>
      <c r="G69" s="32">
        <f t="shared" si="31"/>
        <v>32.19263392579123</v>
      </c>
      <c r="H69" s="32">
        <f t="shared" si="31"/>
        <v>29.46773768603447</v>
      </c>
      <c r="I69" s="32">
        <f t="shared" si="31"/>
        <v>26.38460524581521</v>
      </c>
      <c r="J69" s="32">
        <f t="shared" si="31"/>
        <v>38.462227912932136</v>
      </c>
      <c r="K69" s="32">
        <f t="shared" si="31"/>
        <v>25.127203118336094</v>
      </c>
      <c r="L69" s="32">
        <f t="shared" si="31"/>
        <v>31.396900839898432</v>
      </c>
      <c r="M69" s="32">
        <f t="shared" si="31"/>
        <v>29.679857714539796</v>
      </c>
      <c r="N69" s="32">
        <f t="shared" si="31"/>
        <v>38.992235295062805</v>
      </c>
      <c r="O69" s="32">
        <f t="shared" si="31"/>
        <v>35.1591373751671</v>
      </c>
      <c r="P69" s="32">
        <f t="shared" si="31"/>
        <v>28.02564686243266</v>
      </c>
      <c r="Q69" s="32">
        <f t="shared" si="31"/>
        <v>33.66814663852294</v>
      </c>
      <c r="R69" s="32">
        <f t="shared" si="31"/>
        <v>31.35146488745932</v>
      </c>
      <c r="T69" s="26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</row>
    <row r="70" spans="1:218" ht="12">
      <c r="A70" s="91" t="s">
        <v>207</v>
      </c>
      <c r="B70" s="26" t="s">
        <v>204</v>
      </c>
      <c r="C70" s="27"/>
      <c r="D70" s="14"/>
      <c r="E70" s="33"/>
      <c r="F70" s="34"/>
      <c r="G70" s="34"/>
      <c r="H70" s="34"/>
      <c r="I70" s="14"/>
      <c r="J70" s="14"/>
      <c r="K70" s="35"/>
      <c r="L70" s="14"/>
      <c r="M70" s="8"/>
      <c r="N70" s="14"/>
      <c r="O70" s="14"/>
      <c r="P70" s="14"/>
      <c r="Q70" s="14"/>
      <c r="R70" s="14"/>
      <c r="T70" s="26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</row>
    <row r="71" spans="1:218" ht="12">
      <c r="A71" s="26" t="s">
        <v>210</v>
      </c>
      <c r="B71" s="30"/>
      <c r="C71" s="26"/>
      <c r="D71" s="13"/>
      <c r="E71" s="13"/>
      <c r="F71" s="14"/>
      <c r="G71" s="14"/>
      <c r="H71" s="14"/>
      <c r="I71" s="14"/>
      <c r="J71" s="14"/>
      <c r="K71" s="14"/>
      <c r="L71" s="14"/>
      <c r="M71" s="8"/>
      <c r="N71" s="14"/>
      <c r="O71" s="14"/>
      <c r="P71" s="11"/>
      <c r="Q71" s="11"/>
      <c r="R71" s="14"/>
      <c r="T71" s="26"/>
      <c r="U71" s="26"/>
      <c r="V71" s="36"/>
      <c r="W71" s="37"/>
      <c r="X71" s="36"/>
      <c r="Y71" s="37"/>
      <c r="Z71" s="38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</row>
    <row r="72" spans="1:218" ht="12">
      <c r="A72" s="26"/>
      <c r="B72" s="30"/>
      <c r="C72" s="26"/>
      <c r="D72" s="13"/>
      <c r="E72" s="13"/>
      <c r="F72" s="14"/>
      <c r="G72" s="14"/>
      <c r="H72" s="14"/>
      <c r="I72" s="14"/>
      <c r="J72" s="14"/>
      <c r="K72" s="14"/>
      <c r="L72" s="14"/>
      <c r="M72" s="8"/>
      <c r="N72" s="14"/>
      <c r="O72" s="14"/>
      <c r="P72" s="11"/>
      <c r="Q72" s="11"/>
      <c r="R72" s="14"/>
      <c r="T72" s="26"/>
      <c r="U72" s="26"/>
      <c r="V72" s="36"/>
      <c r="W72" s="37"/>
      <c r="X72" s="36"/>
      <c r="Y72" s="37"/>
      <c r="Z72" s="38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</row>
    <row r="73" spans="1:218" ht="12">
      <c r="A73" s="9"/>
      <c r="B73" s="15"/>
      <c r="C73" s="6"/>
      <c r="D73" s="7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6"/>
      <c r="R73" s="6"/>
      <c r="T73" s="9"/>
      <c r="U73" s="15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J29"/>
  <sheetViews>
    <sheetView zoomScalePageLayoutView="0" workbookViewId="0" topLeftCell="A1">
      <selection activeCell="G23" sqref="G23"/>
    </sheetView>
  </sheetViews>
  <sheetFormatPr defaultColWidth="9.33203125" defaultRowHeight="12.75"/>
  <cols>
    <col min="1" max="1" width="15" style="63" customWidth="1"/>
    <col min="2" max="2" width="13.83203125" style="63" customWidth="1"/>
    <col min="3" max="3" width="9.33203125" style="63" customWidth="1"/>
    <col min="4" max="4" width="9.5" style="63" customWidth="1"/>
    <col min="5" max="17" width="9.33203125" style="63" customWidth="1"/>
    <col min="18" max="18" width="10.5" style="63" customWidth="1"/>
    <col min="19" max="19" width="3.33203125" style="63" customWidth="1"/>
    <col min="20" max="20" width="14.5" style="63" customWidth="1"/>
    <col min="21" max="21" width="12.66015625" style="63" customWidth="1"/>
    <col min="22" max="22" width="11" style="63" customWidth="1"/>
    <col min="23" max="23" width="10.5" style="63" customWidth="1"/>
    <col min="24" max="24" width="10.83203125" style="63" customWidth="1"/>
    <col min="25" max="25" width="10.5" style="63" customWidth="1"/>
    <col min="26" max="35" width="9.33203125" style="63" customWidth="1"/>
    <col min="36" max="36" width="10.83203125" style="63" bestFit="1" customWidth="1"/>
    <col min="37" max="16384" width="9.33203125" style="63" customWidth="1"/>
  </cols>
  <sheetData>
    <row r="1" spans="1:16" ht="18.75">
      <c r="A1" s="95" t="s">
        <v>211</v>
      </c>
      <c r="B1" s="1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2" customHeight="1">
      <c r="A2" s="95"/>
      <c r="B2" s="15"/>
      <c r="C2" s="6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2" customHeight="1">
      <c r="A3" s="96" t="s">
        <v>237</v>
      </c>
      <c r="B3" s="97"/>
      <c r="C3" s="94"/>
      <c r="D3" s="98"/>
      <c r="E3" s="98"/>
      <c r="F3" s="99"/>
      <c r="G3" s="99"/>
      <c r="H3" s="99"/>
      <c r="I3" s="99"/>
      <c r="J3" s="99"/>
      <c r="K3" s="99"/>
      <c r="L3" s="99"/>
      <c r="M3" s="99"/>
      <c r="N3" s="99"/>
      <c r="O3" s="99"/>
      <c r="P3" s="8"/>
    </row>
    <row r="4" spans="1:16" ht="12" customHeight="1">
      <c r="A4" s="100"/>
      <c r="B4" s="101"/>
      <c r="C4" s="94"/>
      <c r="D4" s="98"/>
      <c r="E4" s="98"/>
      <c r="F4" s="99"/>
      <c r="G4" s="99"/>
      <c r="H4" s="99"/>
      <c r="I4" s="99"/>
      <c r="J4" s="99"/>
      <c r="K4" s="99"/>
      <c r="L4" s="99"/>
      <c r="M4" s="99"/>
      <c r="N4" s="99"/>
      <c r="O4" s="99"/>
      <c r="P4" s="8"/>
    </row>
    <row r="5" spans="1:16" ht="24" customHeight="1">
      <c r="A5" s="102" t="s">
        <v>0</v>
      </c>
      <c r="B5" s="103"/>
      <c r="C5" s="104" t="s">
        <v>212</v>
      </c>
      <c r="D5" s="105" t="s">
        <v>238</v>
      </c>
      <c r="E5" s="99"/>
      <c r="F5" s="99"/>
      <c r="G5" s="199" t="s">
        <v>0</v>
      </c>
      <c r="H5" s="199"/>
      <c r="I5" s="106"/>
      <c r="J5" s="105" t="s">
        <v>212</v>
      </c>
      <c r="K5" s="105" t="s">
        <v>238</v>
      </c>
      <c r="L5" s="200" t="s">
        <v>213</v>
      </c>
      <c r="M5" s="200"/>
      <c r="N5" s="99"/>
      <c r="O5" s="99"/>
      <c r="P5" s="8"/>
    </row>
    <row r="6" spans="1:16" ht="12.75" customHeight="1">
      <c r="A6" s="85" t="s">
        <v>175</v>
      </c>
      <c r="B6" s="94"/>
      <c r="C6" s="107">
        <v>43486</v>
      </c>
      <c r="D6" s="108">
        <v>22.929365363929723</v>
      </c>
      <c r="E6" s="98"/>
      <c r="F6" s="99"/>
      <c r="G6" s="109"/>
      <c r="H6" s="94"/>
      <c r="I6" s="94"/>
      <c r="J6" s="110"/>
      <c r="K6" s="110"/>
      <c r="L6" s="94"/>
      <c r="M6" s="99"/>
      <c r="N6" s="99"/>
      <c r="O6" s="99"/>
      <c r="P6" s="8"/>
    </row>
    <row r="7" spans="1:16" ht="12" customHeight="1">
      <c r="A7" s="77" t="s">
        <v>177</v>
      </c>
      <c r="B7" s="94"/>
      <c r="C7" s="76">
        <v>20233</v>
      </c>
      <c r="D7" s="108">
        <v>10.668487545609853</v>
      </c>
      <c r="E7" s="98"/>
      <c r="F7" s="99"/>
      <c r="G7" s="83" t="s">
        <v>214</v>
      </c>
      <c r="H7" s="94"/>
      <c r="I7" s="94"/>
      <c r="J7" s="82">
        <v>116333</v>
      </c>
      <c r="K7" s="111">
        <v>58.240756965130544</v>
      </c>
      <c r="L7" s="94" t="s">
        <v>215</v>
      </c>
      <c r="M7" s="99"/>
      <c r="N7" s="99"/>
      <c r="O7" s="99"/>
      <c r="P7" s="8"/>
    </row>
    <row r="8" spans="1:16" ht="12" customHeight="1">
      <c r="A8" s="77" t="s">
        <v>216</v>
      </c>
      <c r="B8" s="94"/>
      <c r="C8" s="76">
        <v>25775</v>
      </c>
      <c r="D8" s="108">
        <v>13.590681880496911</v>
      </c>
      <c r="E8" s="98"/>
      <c r="F8" s="99"/>
      <c r="G8" s="83" t="s">
        <v>217</v>
      </c>
      <c r="H8" s="94"/>
      <c r="I8" s="94"/>
      <c r="J8" s="82">
        <v>83412</v>
      </c>
      <c r="K8" s="111">
        <v>41.759243034869456</v>
      </c>
      <c r="L8" s="94" t="s">
        <v>218</v>
      </c>
      <c r="M8" s="99"/>
      <c r="N8" s="99"/>
      <c r="O8" s="99"/>
      <c r="P8" s="8"/>
    </row>
    <row r="9" spans="1:16" ht="12" customHeight="1">
      <c r="A9" s="77" t="s">
        <v>219</v>
      </c>
      <c r="B9" s="94"/>
      <c r="C9" s="76">
        <v>1069</v>
      </c>
      <c r="D9" s="108">
        <v>0.5636639740155653</v>
      </c>
      <c r="E9" s="98"/>
      <c r="F9" s="99"/>
      <c r="G9" s="83"/>
      <c r="H9" s="94"/>
      <c r="I9" s="94"/>
      <c r="J9" s="82"/>
      <c r="K9" s="82"/>
      <c r="L9" s="94"/>
      <c r="M9" s="99"/>
      <c r="N9" s="99"/>
      <c r="O9" s="99"/>
      <c r="P9" s="8"/>
    </row>
    <row r="10" spans="1:16" ht="12" customHeight="1">
      <c r="A10" s="77" t="s">
        <v>220</v>
      </c>
      <c r="B10" s="94"/>
      <c r="C10" s="76">
        <v>1461</v>
      </c>
      <c r="D10" s="108">
        <v>0.7703583405395145</v>
      </c>
      <c r="E10" s="98"/>
      <c r="F10" s="99"/>
      <c r="G10" s="83" t="s">
        <v>39</v>
      </c>
      <c r="H10" s="94"/>
      <c r="I10" s="94"/>
      <c r="J10" s="82">
        <v>199745</v>
      </c>
      <c r="K10" s="111">
        <v>100</v>
      </c>
      <c r="L10" s="94"/>
      <c r="M10" s="99"/>
      <c r="N10" s="99"/>
      <c r="O10" s="99"/>
      <c r="P10" s="8"/>
    </row>
    <row r="11" spans="1:16" ht="12" customHeight="1">
      <c r="A11" s="77" t="s">
        <v>221</v>
      </c>
      <c r="B11" s="94"/>
      <c r="C11" s="76">
        <v>24269</v>
      </c>
      <c r="D11" s="108">
        <v>12.796595870330922</v>
      </c>
      <c r="E11" s="98"/>
      <c r="F11" s="99"/>
      <c r="G11" s="83"/>
      <c r="H11" s="94"/>
      <c r="I11" s="94"/>
      <c r="J11" s="82"/>
      <c r="K11" s="82"/>
      <c r="L11" s="94"/>
      <c r="M11" s="99"/>
      <c r="N11" s="99"/>
      <c r="O11" s="99"/>
      <c r="P11" s="8"/>
    </row>
    <row r="12" spans="1:16" ht="12" customHeight="1">
      <c r="A12" s="77" t="s">
        <v>222</v>
      </c>
      <c r="B12" s="94"/>
      <c r="C12" s="76">
        <v>22756</v>
      </c>
      <c r="D12" s="108">
        <v>11.99881888933415</v>
      </c>
      <c r="E12" s="98"/>
      <c r="F12" s="99"/>
      <c r="G12" s="83" t="s">
        <v>40</v>
      </c>
      <c r="H12" s="94"/>
      <c r="I12" s="94"/>
      <c r="J12" s="82"/>
      <c r="K12" s="82">
        <v>319114</v>
      </c>
      <c r="L12" s="94"/>
      <c r="M12" s="99"/>
      <c r="N12" s="99"/>
      <c r="O12" s="99"/>
      <c r="P12" s="8"/>
    </row>
    <row r="13" spans="1:16" ht="12" customHeight="1">
      <c r="A13" s="77" t="s">
        <v>223</v>
      </c>
      <c r="B13" s="94"/>
      <c r="C13" s="76">
        <v>27707</v>
      </c>
      <c r="D13" s="108">
        <v>14.609389829793516</v>
      </c>
      <c r="E13" s="98"/>
      <c r="F13" s="99"/>
      <c r="G13" s="112" t="s">
        <v>42</v>
      </c>
      <c r="H13" s="94"/>
      <c r="I13" s="94"/>
      <c r="J13" s="82"/>
      <c r="K13" s="82">
        <v>208089</v>
      </c>
      <c r="L13" s="94"/>
      <c r="M13" s="99"/>
      <c r="N13" s="99"/>
      <c r="O13" s="99"/>
      <c r="P13" s="8"/>
    </row>
    <row r="14" spans="1:16" ht="12" customHeight="1">
      <c r="A14" s="77" t="s">
        <v>224</v>
      </c>
      <c r="B14" s="94"/>
      <c r="C14" s="76">
        <v>5285</v>
      </c>
      <c r="D14" s="108">
        <v>2.7866829772425286</v>
      </c>
      <c r="E14" s="98"/>
      <c r="F14" s="99"/>
      <c r="G14" s="83" t="s">
        <v>225</v>
      </c>
      <c r="H14" s="94"/>
      <c r="I14" s="94"/>
      <c r="J14" s="113"/>
      <c r="K14" s="113">
        <v>65.20835814160456</v>
      </c>
      <c r="L14" s="94"/>
      <c r="M14" s="99"/>
      <c r="N14" s="99"/>
      <c r="O14" s="99"/>
      <c r="P14" s="8"/>
    </row>
    <row r="15" spans="1:16" ht="12" customHeight="1">
      <c r="A15" s="77" t="s">
        <v>226</v>
      </c>
      <c r="B15" s="94"/>
      <c r="C15" s="76">
        <v>8836</v>
      </c>
      <c r="D15" s="108">
        <v>4.659059751544935</v>
      </c>
      <c r="E15" s="98"/>
      <c r="F15" s="99"/>
      <c r="G15" s="83" t="s">
        <v>227</v>
      </c>
      <c r="H15" s="94"/>
      <c r="I15" s="94"/>
      <c r="J15" s="114"/>
      <c r="K15" s="114">
        <v>95.99017727991388</v>
      </c>
      <c r="L15" s="94"/>
      <c r="M15" s="99"/>
      <c r="N15" s="99"/>
      <c r="O15" s="99"/>
      <c r="P15" s="8"/>
    </row>
    <row r="16" spans="1:16" ht="12" customHeight="1">
      <c r="A16" s="77" t="s">
        <v>228</v>
      </c>
      <c r="B16" s="94"/>
      <c r="C16" s="76">
        <v>6623</v>
      </c>
      <c r="D16" s="108">
        <v>3.4921856874696813</v>
      </c>
      <c r="E16" s="98"/>
      <c r="F16" s="99"/>
      <c r="G16" s="83" t="s">
        <v>229</v>
      </c>
      <c r="H16" s="94"/>
      <c r="I16" s="94"/>
      <c r="J16" s="82"/>
      <c r="K16" s="82">
        <v>8344</v>
      </c>
      <c r="L16" s="94"/>
      <c r="M16" s="99"/>
      <c r="N16" s="99"/>
      <c r="O16" s="99"/>
      <c r="P16" s="8"/>
    </row>
    <row r="17" spans="1:16" ht="12" customHeight="1">
      <c r="A17" s="77" t="s">
        <v>172</v>
      </c>
      <c r="B17" s="94"/>
      <c r="C17" s="76">
        <v>2152</v>
      </c>
      <c r="D17" s="108">
        <v>1.1347098896927004</v>
      </c>
      <c r="E17" s="98"/>
      <c r="F17" s="99"/>
      <c r="G17" s="83" t="s">
        <v>230</v>
      </c>
      <c r="H17" s="94"/>
      <c r="I17" s="94"/>
      <c r="J17" s="113"/>
      <c r="K17" s="113">
        <v>4.009822720086117</v>
      </c>
      <c r="L17" s="94"/>
      <c r="M17" s="99"/>
      <c r="N17" s="99"/>
      <c r="O17" s="99"/>
      <c r="P17" s="8"/>
    </row>
    <row r="18" spans="1:16" ht="12" customHeight="1">
      <c r="A18" s="77" t="s">
        <v>39</v>
      </c>
      <c r="B18" s="94"/>
      <c r="C18" s="76">
        <v>189652</v>
      </c>
      <c r="D18" s="108">
        <v>100</v>
      </c>
      <c r="E18" s="98"/>
      <c r="F18" s="99"/>
      <c r="G18" s="83" t="s">
        <v>167</v>
      </c>
      <c r="H18" s="94"/>
      <c r="I18" s="94"/>
      <c r="J18" s="82"/>
      <c r="K18" s="82">
        <v>2884</v>
      </c>
      <c r="L18" s="94"/>
      <c r="M18" s="99"/>
      <c r="N18" s="99"/>
      <c r="O18" s="99"/>
      <c r="P18" s="8"/>
    </row>
    <row r="19" spans="1:16" ht="12" customHeight="1">
      <c r="A19" s="77"/>
      <c r="B19" s="94"/>
      <c r="C19" s="76"/>
      <c r="D19" s="76"/>
      <c r="E19" s="98"/>
      <c r="F19" s="99"/>
      <c r="G19" s="115" t="s">
        <v>231</v>
      </c>
      <c r="H19" s="116"/>
      <c r="I19" s="116"/>
      <c r="J19" s="117"/>
      <c r="K19" s="117">
        <v>34.56375838926174</v>
      </c>
      <c r="L19" s="116"/>
      <c r="M19" s="118"/>
      <c r="N19" s="99"/>
      <c r="O19" s="99"/>
      <c r="P19" s="8"/>
    </row>
    <row r="20" spans="1:16" ht="12" customHeight="1">
      <c r="A20" s="119" t="s">
        <v>40</v>
      </c>
      <c r="B20" s="94"/>
      <c r="C20" s="94"/>
      <c r="D20" s="76">
        <v>319114</v>
      </c>
      <c r="E20" s="98"/>
      <c r="F20" s="99"/>
      <c r="G20" s="120"/>
      <c r="H20" s="121"/>
      <c r="I20" s="94"/>
      <c r="J20" s="94"/>
      <c r="K20" s="99"/>
      <c r="L20" s="99"/>
      <c r="M20" s="99"/>
      <c r="N20" s="99"/>
      <c r="O20" s="99"/>
      <c r="P20" s="8"/>
    </row>
    <row r="21" spans="1:16" ht="12" customHeight="1">
      <c r="A21" s="119" t="s">
        <v>42</v>
      </c>
      <c r="B21" s="94"/>
      <c r="C21" s="94"/>
      <c r="D21" s="82">
        <v>208089</v>
      </c>
      <c r="E21" s="98"/>
      <c r="F21" s="99"/>
      <c r="G21" s="122" t="s">
        <v>232</v>
      </c>
      <c r="H21" s="94"/>
      <c r="I21" s="94"/>
      <c r="J21" s="94"/>
      <c r="K21" s="99"/>
      <c r="L21" s="99"/>
      <c r="M21" s="99"/>
      <c r="N21" s="99"/>
      <c r="O21" s="99"/>
      <c r="P21" s="8"/>
    </row>
    <row r="22" spans="1:16" ht="12" customHeight="1">
      <c r="A22" s="119" t="s">
        <v>233</v>
      </c>
      <c r="B22" s="94"/>
      <c r="C22" s="94"/>
      <c r="D22" s="113">
        <v>65.20835814160456</v>
      </c>
      <c r="E22" s="98"/>
      <c r="F22" s="99"/>
      <c r="G22" s="122" t="s">
        <v>234</v>
      </c>
      <c r="H22" s="94"/>
      <c r="I22" s="94"/>
      <c r="J22" s="94"/>
      <c r="K22" s="99"/>
      <c r="L22" s="99"/>
      <c r="M22" s="99"/>
      <c r="N22" s="99"/>
      <c r="O22" s="99"/>
      <c r="P22" s="8"/>
    </row>
    <row r="23" spans="1:16" ht="12" customHeight="1">
      <c r="A23" s="119" t="s">
        <v>46</v>
      </c>
      <c r="B23" s="94"/>
      <c r="C23" s="94"/>
      <c r="D23" s="76">
        <v>18437</v>
      </c>
      <c r="E23" s="98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8"/>
    </row>
    <row r="24" spans="1:16" ht="12" customHeight="1">
      <c r="A24" s="119" t="s">
        <v>235</v>
      </c>
      <c r="B24" s="94"/>
      <c r="C24" s="94"/>
      <c r="D24" s="113">
        <v>8.860151185310132</v>
      </c>
      <c r="E24" s="98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8"/>
    </row>
    <row r="25" spans="1:16" ht="12" customHeight="1">
      <c r="A25" s="123" t="s">
        <v>48</v>
      </c>
      <c r="B25" s="94"/>
      <c r="C25" s="94"/>
      <c r="D25" s="82">
        <v>10093</v>
      </c>
      <c r="E25" s="98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8"/>
    </row>
    <row r="26" spans="1:16" ht="12" customHeight="1">
      <c r="A26" s="124" t="s">
        <v>236</v>
      </c>
      <c r="B26" s="116"/>
      <c r="C26" s="116"/>
      <c r="D26" s="117">
        <v>4.850328465224015</v>
      </c>
      <c r="E26" s="98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8"/>
    </row>
    <row r="27" spans="1:16" ht="12" customHeight="1">
      <c r="A27" s="125"/>
      <c r="B27" s="126"/>
      <c r="C27" s="126"/>
      <c r="D27" s="98"/>
      <c r="E27" s="98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8"/>
    </row>
    <row r="28" spans="1:218" ht="12" customHeight="1">
      <c r="A28" s="94"/>
      <c r="B28" s="94"/>
      <c r="C28" s="94"/>
      <c r="D28" s="94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6"/>
      <c r="R28" s="6"/>
      <c r="T28" s="15"/>
      <c r="U28" s="15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</row>
    <row r="29" spans="1:218" ht="12">
      <c r="A29" s="9"/>
      <c r="B29" s="15"/>
      <c r="C29" s="6"/>
      <c r="D29" s="7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6"/>
      <c r="R29" s="6"/>
      <c r="T29" s="9"/>
      <c r="U29" s="15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</row>
  </sheetData>
  <sheetProtection/>
  <mergeCells count="2">
    <mergeCell ref="G5:H5"/>
    <mergeCell ref="L5:M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H77"/>
  <sheetViews>
    <sheetView zoomScale="85" zoomScaleNormal="85" zoomScalePageLayoutView="0" workbookViewId="0" topLeftCell="A1">
      <selection activeCell="A1" sqref="A1:A3"/>
    </sheetView>
  </sheetViews>
  <sheetFormatPr defaultColWidth="9.33203125" defaultRowHeight="12.75"/>
  <cols>
    <col min="1" max="1" width="24.66015625" style="142" customWidth="1"/>
    <col min="2" max="2" width="16" style="142" customWidth="1"/>
    <col min="3" max="3" width="10.83203125" style="142" bestFit="1" customWidth="1"/>
    <col min="4" max="4" width="10.83203125" style="142" customWidth="1"/>
    <col min="5" max="5" width="10.83203125" style="142" bestFit="1" customWidth="1"/>
    <col min="6" max="6" width="10.33203125" style="142" customWidth="1"/>
    <col min="7" max="8" width="10.83203125" style="142" bestFit="1" customWidth="1"/>
    <col min="9" max="9" width="9.5" style="142" bestFit="1" customWidth="1"/>
    <col min="10" max="10" width="11.33203125" style="142" customWidth="1"/>
    <col min="11" max="11" width="10.83203125" style="142" bestFit="1" customWidth="1"/>
    <col min="12" max="12" width="10.5" style="142" customWidth="1"/>
    <col min="13" max="14" width="10.83203125" style="142" bestFit="1" customWidth="1"/>
    <col min="15" max="15" width="11.33203125" style="142" customWidth="1"/>
    <col min="16" max="16" width="10.83203125" style="142" customWidth="1"/>
    <col min="17" max="17" width="12.5" style="142" customWidth="1"/>
    <col min="18" max="18" width="3.33203125" style="142" customWidth="1"/>
    <col min="19" max="19" width="14.5" style="142" customWidth="1"/>
    <col min="20" max="20" width="28.33203125" style="142" customWidth="1"/>
    <col min="21" max="21" width="11" style="142" customWidth="1"/>
    <col min="22" max="22" width="10.5" style="142" customWidth="1"/>
    <col min="23" max="23" width="10.83203125" style="142" customWidth="1"/>
    <col min="24" max="24" width="10.5" style="142" customWidth="1"/>
    <col min="25" max="25" width="10.16015625" style="142" customWidth="1"/>
    <col min="26" max="34" width="9.33203125" style="142" customWidth="1"/>
    <col min="35" max="35" width="10.83203125" style="142" bestFit="1" customWidth="1"/>
    <col min="36" max="16384" width="9.33203125" style="142" customWidth="1"/>
  </cols>
  <sheetData>
    <row r="1" spans="1:15" s="140" customFormat="1" ht="12.75">
      <c r="A1" s="135" t="s">
        <v>211</v>
      </c>
      <c r="B1" s="136"/>
      <c r="C1" s="137"/>
      <c r="D1" s="138"/>
      <c r="E1" s="138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5" s="140" customFormat="1" ht="12" customHeight="1">
      <c r="A2" s="135"/>
      <c r="B2" s="136"/>
      <c r="C2" s="137"/>
      <c r="D2" s="138"/>
      <c r="E2" s="138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216" ht="12.75">
      <c r="A3" s="141" t="s">
        <v>243</v>
      </c>
      <c r="B3" s="136"/>
      <c r="C3" s="137"/>
      <c r="D3" s="138"/>
      <c r="E3" s="138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7"/>
      <c r="Q3" s="137"/>
      <c r="S3" s="141" t="s">
        <v>246</v>
      </c>
      <c r="T3" s="136"/>
      <c r="U3" s="137"/>
      <c r="V3" s="138"/>
      <c r="W3" s="138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7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</row>
    <row r="4" spans="1:216" ht="12.75">
      <c r="A4" s="143"/>
      <c r="B4" s="143"/>
      <c r="C4" s="144"/>
      <c r="D4" s="145"/>
      <c r="E4" s="146"/>
      <c r="F4" s="147"/>
      <c r="G4" s="147"/>
      <c r="H4" s="147"/>
      <c r="I4" s="147"/>
      <c r="J4" s="147"/>
      <c r="K4" s="147"/>
      <c r="L4" s="147"/>
      <c r="M4" s="147"/>
      <c r="N4" s="147"/>
      <c r="O4" s="144"/>
      <c r="P4" s="144"/>
      <c r="Q4" s="144"/>
      <c r="S4" s="143"/>
      <c r="T4" s="143"/>
      <c r="U4" s="144"/>
      <c r="V4" s="145"/>
      <c r="W4" s="146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4"/>
      <c r="AI4" s="144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</row>
    <row r="5" spans="1:216" ht="12.75">
      <c r="A5" s="148" t="s">
        <v>0</v>
      </c>
      <c r="B5" s="148"/>
      <c r="C5" s="149" t="s">
        <v>1</v>
      </c>
      <c r="D5" s="150" t="s">
        <v>2</v>
      </c>
      <c r="E5" s="150" t="s">
        <v>3</v>
      </c>
      <c r="F5" s="149" t="s">
        <v>4</v>
      </c>
      <c r="G5" s="149" t="s">
        <v>5</v>
      </c>
      <c r="H5" s="149" t="s">
        <v>6</v>
      </c>
      <c r="I5" s="151" t="s">
        <v>7</v>
      </c>
      <c r="J5" s="151" t="s">
        <v>8</v>
      </c>
      <c r="K5" s="149" t="s">
        <v>9</v>
      </c>
      <c r="L5" s="149" t="s">
        <v>10</v>
      </c>
      <c r="M5" s="149" t="s">
        <v>12</v>
      </c>
      <c r="N5" s="149" t="s">
        <v>13</v>
      </c>
      <c r="O5" s="149" t="s">
        <v>14</v>
      </c>
      <c r="P5" s="149" t="s">
        <v>15</v>
      </c>
      <c r="Q5" s="149" t="s">
        <v>16</v>
      </c>
      <c r="S5" s="148" t="s">
        <v>0</v>
      </c>
      <c r="T5" s="148"/>
      <c r="U5" s="149" t="s">
        <v>1</v>
      </c>
      <c r="V5" s="150" t="s">
        <v>2</v>
      </c>
      <c r="W5" s="150" t="s">
        <v>3</v>
      </c>
      <c r="X5" s="149" t="s">
        <v>4</v>
      </c>
      <c r="Y5" s="149" t="s">
        <v>5</v>
      </c>
      <c r="Z5" s="149" t="s">
        <v>6</v>
      </c>
      <c r="AA5" s="151" t="s">
        <v>7</v>
      </c>
      <c r="AB5" s="151" t="s">
        <v>8</v>
      </c>
      <c r="AC5" s="149" t="s">
        <v>9</v>
      </c>
      <c r="AD5" s="149" t="s">
        <v>10</v>
      </c>
      <c r="AE5" s="149" t="s">
        <v>12</v>
      </c>
      <c r="AF5" s="149" t="s">
        <v>13</v>
      </c>
      <c r="AG5" s="149" t="s">
        <v>14</v>
      </c>
      <c r="AH5" s="149" t="s">
        <v>15</v>
      </c>
      <c r="AI5" s="149" t="s">
        <v>16</v>
      </c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</row>
    <row r="6" spans="1:216" ht="12.75">
      <c r="A6" s="152"/>
      <c r="B6" s="152"/>
      <c r="C6" s="153"/>
      <c r="D6" s="154"/>
      <c r="E6" s="154"/>
      <c r="F6" s="153"/>
      <c r="G6" s="153" t="s">
        <v>17</v>
      </c>
      <c r="H6" s="153"/>
      <c r="I6" s="155"/>
      <c r="J6" s="155"/>
      <c r="K6" s="153"/>
      <c r="L6" s="156"/>
      <c r="M6" s="153"/>
      <c r="N6" s="153"/>
      <c r="O6" s="156"/>
      <c r="P6" s="153"/>
      <c r="Q6" s="153" t="s">
        <v>18</v>
      </c>
      <c r="S6" s="152"/>
      <c r="T6" s="152"/>
      <c r="U6" s="153"/>
      <c r="V6" s="154"/>
      <c r="W6" s="154"/>
      <c r="X6" s="153"/>
      <c r="Y6" s="153" t="s">
        <v>17</v>
      </c>
      <c r="Z6" s="153"/>
      <c r="AA6" s="155"/>
      <c r="AB6" s="155"/>
      <c r="AC6" s="153"/>
      <c r="AD6" s="156"/>
      <c r="AE6" s="153"/>
      <c r="AF6" s="153"/>
      <c r="AG6" s="156"/>
      <c r="AH6" s="153"/>
      <c r="AI6" s="153" t="s">
        <v>18</v>
      </c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6"/>
      <c r="HB6" s="136"/>
      <c r="HC6" s="136"/>
      <c r="HD6" s="136"/>
      <c r="HE6" s="136"/>
      <c r="HF6" s="136"/>
      <c r="HG6" s="136"/>
      <c r="HH6" s="136"/>
    </row>
    <row r="7" spans="1:216" ht="12.75">
      <c r="A7" s="157" t="s">
        <v>241</v>
      </c>
      <c r="B7" s="157"/>
      <c r="C7" s="158"/>
      <c r="D7" s="158">
        <v>1186119</v>
      </c>
      <c r="E7" s="158">
        <v>560407</v>
      </c>
      <c r="F7" s="158">
        <v>279442</v>
      </c>
      <c r="G7" s="158">
        <v>1096361</v>
      </c>
      <c r="H7" s="158">
        <v>880931</v>
      </c>
      <c r="I7" s="158">
        <v>208308</v>
      </c>
      <c r="J7" s="158">
        <v>317026</v>
      </c>
      <c r="K7" s="158">
        <v>748084</v>
      </c>
      <c r="L7" s="158"/>
      <c r="M7" s="158"/>
      <c r="N7" s="158"/>
      <c r="O7" s="158">
        <v>133843</v>
      </c>
      <c r="P7" s="158"/>
      <c r="Q7" s="159">
        <f>SUM(C7:P7)</f>
        <v>5410521</v>
      </c>
      <c r="S7" s="157" t="s">
        <v>241</v>
      </c>
      <c r="T7" s="160"/>
      <c r="U7" s="161"/>
      <c r="V7" s="161">
        <f aca="true" t="shared" si="0" ref="V7:AI7">D7/D$29%</f>
        <v>27.092478411562443</v>
      </c>
      <c r="W7" s="161">
        <f t="shared" si="0"/>
        <v>24.330612599314026</v>
      </c>
      <c r="X7" s="161">
        <f t="shared" si="0"/>
        <v>34.33273172032244</v>
      </c>
      <c r="Y7" s="161">
        <f t="shared" si="0"/>
        <v>48.06751964266376</v>
      </c>
      <c r="Z7" s="161">
        <f t="shared" si="0"/>
        <v>48.77458783352444</v>
      </c>
      <c r="AA7" s="161">
        <f t="shared" si="0"/>
        <v>45.383006535947715</v>
      </c>
      <c r="AB7" s="161">
        <f t="shared" si="0"/>
        <v>40.14074698715855</v>
      </c>
      <c r="AC7" s="161">
        <f t="shared" si="0"/>
        <v>27.059149070850477</v>
      </c>
      <c r="AD7" s="161"/>
      <c r="AE7" s="161"/>
      <c r="AF7" s="161"/>
      <c r="AG7" s="161">
        <f t="shared" si="0"/>
        <v>38.878012223177564</v>
      </c>
      <c r="AH7" s="161"/>
      <c r="AI7" s="161">
        <f t="shared" si="0"/>
        <v>21.796578145898128</v>
      </c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6"/>
      <c r="HB7" s="136"/>
      <c r="HC7" s="136"/>
      <c r="HD7" s="136"/>
      <c r="HE7" s="136"/>
      <c r="HF7" s="136"/>
      <c r="HG7" s="136"/>
      <c r="HH7" s="136"/>
    </row>
    <row r="8" spans="1:216" ht="12.75">
      <c r="A8" s="162" t="s">
        <v>171</v>
      </c>
      <c r="B8" s="163"/>
      <c r="C8" s="158">
        <v>411615</v>
      </c>
      <c r="D8" s="158"/>
      <c r="E8" s="158"/>
      <c r="F8" s="158"/>
      <c r="G8" s="158"/>
      <c r="H8" s="158"/>
      <c r="I8" s="158"/>
      <c r="J8" s="158"/>
      <c r="K8" s="158"/>
      <c r="L8" s="158">
        <v>136342</v>
      </c>
      <c r="M8" s="158">
        <v>439271</v>
      </c>
      <c r="N8" s="158">
        <v>355842</v>
      </c>
      <c r="O8" s="158"/>
      <c r="P8" s="158">
        <v>168335</v>
      </c>
      <c r="Q8" s="159">
        <f aca="true" t="shared" si="1" ref="Q8:Q32">SUM(C8:P8)</f>
        <v>1511405</v>
      </c>
      <c r="S8" s="162" t="s">
        <v>171</v>
      </c>
      <c r="T8" s="164"/>
      <c r="U8" s="165">
        <f aca="true" t="shared" si="2" ref="U8:U27">C8/C$29%</f>
        <v>20.12457616967392</v>
      </c>
      <c r="V8" s="165"/>
      <c r="W8" s="165"/>
      <c r="X8" s="165"/>
      <c r="Y8" s="165"/>
      <c r="Z8" s="165"/>
      <c r="AA8" s="165"/>
      <c r="AB8" s="165"/>
      <c r="AC8" s="165"/>
      <c r="AD8" s="165">
        <f aca="true" t="shared" si="3" ref="AD8:AD26">L8/L$29%</f>
        <v>18.596435712707425</v>
      </c>
      <c r="AE8" s="165">
        <f aca="true" t="shared" si="4" ref="AE8:AE27">M8/M$29%</f>
        <v>15.280649587016052</v>
      </c>
      <c r="AF8" s="165">
        <f aca="true" t="shared" si="5" ref="AF8:AF27">N8/N$29%</f>
        <v>16.625590388758354</v>
      </c>
      <c r="AG8" s="165"/>
      <c r="AH8" s="165">
        <f aca="true" t="shared" si="6" ref="AH8:AH27">P8/P$29%</f>
        <v>15.452821320643174</v>
      </c>
      <c r="AI8" s="165">
        <f aca="true" t="shared" si="7" ref="AI8:AI27">Q8/Q$29%</f>
        <v>6.0887772531704725</v>
      </c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  <c r="GC8" s="136"/>
      <c r="GD8" s="136"/>
      <c r="GE8" s="136"/>
      <c r="GF8" s="136"/>
      <c r="GG8" s="136"/>
      <c r="GH8" s="136"/>
      <c r="GI8" s="136"/>
      <c r="GJ8" s="136"/>
      <c r="GK8" s="136"/>
      <c r="GL8" s="136"/>
      <c r="GM8" s="136"/>
      <c r="GN8" s="136"/>
      <c r="GO8" s="136"/>
      <c r="GP8" s="136"/>
      <c r="GQ8" s="136"/>
      <c r="GR8" s="136"/>
      <c r="GS8" s="136"/>
      <c r="GT8" s="136"/>
      <c r="GU8" s="136"/>
      <c r="GV8" s="136"/>
      <c r="GW8" s="136"/>
      <c r="GX8" s="136"/>
      <c r="GY8" s="136"/>
      <c r="GZ8" s="136"/>
      <c r="HA8" s="136"/>
      <c r="HB8" s="136"/>
      <c r="HC8" s="136"/>
      <c r="HD8" s="136"/>
      <c r="HE8" s="136"/>
      <c r="HF8" s="136"/>
      <c r="HG8" s="136"/>
      <c r="HH8" s="136"/>
    </row>
    <row r="9" spans="1:216" ht="12.75">
      <c r="A9" s="119" t="s">
        <v>170</v>
      </c>
      <c r="B9" s="163"/>
      <c r="C9" s="158">
        <v>130684</v>
      </c>
      <c r="D9" s="158">
        <v>248897</v>
      </c>
      <c r="E9" s="158">
        <v>80350</v>
      </c>
      <c r="F9" s="158">
        <v>53776</v>
      </c>
      <c r="G9" s="158">
        <v>130684</v>
      </c>
      <c r="H9" s="158">
        <v>148051</v>
      </c>
      <c r="I9" s="158">
        <v>42517</v>
      </c>
      <c r="J9" s="158">
        <v>49997</v>
      </c>
      <c r="K9" s="134">
        <v>162291</v>
      </c>
      <c r="L9" s="158">
        <v>36003</v>
      </c>
      <c r="M9" s="158">
        <v>118084</v>
      </c>
      <c r="N9" s="158">
        <v>109267</v>
      </c>
      <c r="O9" s="158">
        <v>16035</v>
      </c>
      <c r="P9" s="158">
        <v>56003</v>
      </c>
      <c r="Q9" s="159">
        <f t="shared" si="1"/>
        <v>1382639</v>
      </c>
      <c r="S9" s="119" t="s">
        <v>170</v>
      </c>
      <c r="T9" s="166"/>
      <c r="U9" s="165">
        <f t="shared" si="2"/>
        <v>6.389368978675865</v>
      </c>
      <c r="V9" s="165">
        <f aca="true" t="shared" si="8" ref="V9:V27">D9/D$29%</f>
        <v>5.685126533849181</v>
      </c>
      <c r="W9" s="165">
        <f aca="true" t="shared" si="9" ref="W9:W27">E9/E$29%</f>
        <v>3.488473060391612</v>
      </c>
      <c r="X9" s="165">
        <f aca="true" t="shared" si="10" ref="X9:X27">F9/F$29%</f>
        <v>6.607013194122786</v>
      </c>
      <c r="Y9" s="165">
        <f aca="true" t="shared" si="11" ref="Y9:Y27">G9/G$29%</f>
        <v>5.729550519383553</v>
      </c>
      <c r="Z9" s="165">
        <f aca="true" t="shared" si="12" ref="Z9:Z27">H9/H$29%</f>
        <v>8.19715335632544</v>
      </c>
      <c r="AA9" s="165">
        <f>I9/I$29%</f>
        <v>9.262962962962963</v>
      </c>
      <c r="AB9" s="165">
        <f aca="true" t="shared" si="13" ref="AB9:AB27">J9/J$29%</f>
        <v>6.3304490077058855</v>
      </c>
      <c r="AC9" s="165">
        <f aca="true" t="shared" si="14" ref="AC9:AC27">K9/K$29%</f>
        <v>5.870271736673147</v>
      </c>
      <c r="AD9" s="165">
        <f t="shared" si="3"/>
        <v>4.910647305779623</v>
      </c>
      <c r="AE9" s="165">
        <f t="shared" si="4"/>
        <v>4.107715341630118</v>
      </c>
      <c r="AF9" s="165">
        <f t="shared" si="5"/>
        <v>5.1051544927480705</v>
      </c>
      <c r="AG9" s="165">
        <f aca="true" t="shared" si="15" ref="AG9:AG27">O9/O$29%</f>
        <v>4.657762647270699</v>
      </c>
      <c r="AH9" s="165">
        <f t="shared" si="6"/>
        <v>5.140965054326074</v>
      </c>
      <c r="AI9" s="165">
        <f t="shared" si="7"/>
        <v>5.570036418131718</v>
      </c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</row>
    <row r="10" spans="1:216" ht="12.75">
      <c r="A10" s="119" t="s">
        <v>153</v>
      </c>
      <c r="B10" s="163"/>
      <c r="C10" s="158">
        <v>53388</v>
      </c>
      <c r="D10" s="158">
        <v>104246</v>
      </c>
      <c r="E10" s="158">
        <v>34782</v>
      </c>
      <c r="F10" s="158">
        <v>21912</v>
      </c>
      <c r="G10" s="158">
        <v>78669</v>
      </c>
      <c r="H10" s="158">
        <v>77137</v>
      </c>
      <c r="I10" s="158">
        <v>24269</v>
      </c>
      <c r="J10" s="158">
        <v>31232</v>
      </c>
      <c r="K10" s="134">
        <v>64474</v>
      </c>
      <c r="L10" s="158">
        <v>21485</v>
      </c>
      <c r="M10" s="158">
        <v>76820</v>
      </c>
      <c r="N10" s="158">
        <v>48287</v>
      </c>
      <c r="O10" s="158">
        <v>14268</v>
      </c>
      <c r="P10" s="158"/>
      <c r="Q10" s="159">
        <f t="shared" si="1"/>
        <v>650969</v>
      </c>
      <c r="S10" s="119" t="s">
        <v>153</v>
      </c>
      <c r="T10" s="166"/>
      <c r="U10" s="165">
        <f t="shared" si="2"/>
        <v>2.6102325535914654</v>
      </c>
      <c r="V10" s="165">
        <f t="shared" si="8"/>
        <v>2.3811122699254783</v>
      </c>
      <c r="W10" s="165">
        <f t="shared" si="9"/>
        <v>1.5100942126514132</v>
      </c>
      <c r="X10" s="165">
        <f t="shared" si="10"/>
        <v>2.692146554403795</v>
      </c>
      <c r="Y10" s="165">
        <f t="shared" si="11"/>
        <v>3.4490680558399247</v>
      </c>
      <c r="Z10" s="165">
        <f t="shared" si="12"/>
        <v>4.270851385312328</v>
      </c>
      <c r="AA10" s="165">
        <f>I10/I$29%</f>
        <v>5.287363834422658</v>
      </c>
      <c r="AB10" s="165">
        <f t="shared" si="13"/>
        <v>3.954488937509655</v>
      </c>
      <c r="AC10" s="165">
        <f t="shared" si="14"/>
        <v>2.332106524393001</v>
      </c>
      <c r="AD10" s="165">
        <f t="shared" si="3"/>
        <v>2.93045738868081</v>
      </c>
      <c r="AE10" s="165">
        <f t="shared" si="4"/>
        <v>2.67229000155843</v>
      </c>
      <c r="AF10" s="165">
        <f t="shared" si="5"/>
        <v>2.2560571351947623</v>
      </c>
      <c r="AG10" s="165">
        <f t="shared" si="15"/>
        <v>4.144493760602328</v>
      </c>
      <c r="AH10" s="165"/>
      <c r="AI10" s="165">
        <f t="shared" si="7"/>
        <v>2.6224640250092657</v>
      </c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</row>
    <row r="11" spans="1:216" ht="12.75">
      <c r="A11" s="119" t="s">
        <v>223</v>
      </c>
      <c r="B11" s="163"/>
      <c r="C11" s="158">
        <v>212072</v>
      </c>
      <c r="D11" s="158"/>
      <c r="E11" s="158"/>
      <c r="F11" s="158"/>
      <c r="G11" s="158"/>
      <c r="H11" s="158"/>
      <c r="I11" s="158"/>
      <c r="J11" s="158"/>
      <c r="K11" s="158"/>
      <c r="L11" s="158">
        <v>122954</v>
      </c>
      <c r="M11" s="158">
        <v>461014</v>
      </c>
      <c r="N11" s="158">
        <v>208355</v>
      </c>
      <c r="O11" s="158"/>
      <c r="P11" s="158">
        <v>157678</v>
      </c>
      <c r="Q11" s="159">
        <f t="shared" si="1"/>
        <v>1162073</v>
      </c>
      <c r="S11" s="119" t="s">
        <v>223</v>
      </c>
      <c r="T11" s="166"/>
      <c r="U11" s="165">
        <f t="shared" si="2"/>
        <v>10.368570429782897</v>
      </c>
      <c r="V11" s="165"/>
      <c r="W11" s="165"/>
      <c r="X11" s="165"/>
      <c r="Y11" s="165"/>
      <c r="Z11" s="165"/>
      <c r="AA11" s="165"/>
      <c r="AB11" s="165"/>
      <c r="AC11" s="165"/>
      <c r="AD11" s="165">
        <f t="shared" si="3"/>
        <v>16.770372714352355</v>
      </c>
      <c r="AE11" s="165">
        <f t="shared" si="4"/>
        <v>16.037009929425384</v>
      </c>
      <c r="AF11" s="165">
        <f t="shared" si="5"/>
        <v>9.734727450525083</v>
      </c>
      <c r="AG11" s="165"/>
      <c r="AH11" s="165">
        <f t="shared" si="6"/>
        <v>14.474529718694118</v>
      </c>
      <c r="AI11" s="165">
        <f t="shared" si="7"/>
        <v>4.681474289765861</v>
      </c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6"/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</row>
    <row r="12" spans="1:216" ht="12.75">
      <c r="A12" s="119" t="s">
        <v>239</v>
      </c>
      <c r="B12" s="163"/>
      <c r="C12" s="158">
        <v>10687</v>
      </c>
      <c r="D12" s="158"/>
      <c r="E12" s="158">
        <v>6246</v>
      </c>
      <c r="F12" s="158">
        <v>7726</v>
      </c>
      <c r="G12" s="158">
        <v>7734</v>
      </c>
      <c r="H12" s="158"/>
      <c r="I12" s="158">
        <v>5469</v>
      </c>
      <c r="J12" s="158">
        <v>14162</v>
      </c>
      <c r="K12" s="134">
        <v>46330</v>
      </c>
      <c r="L12" s="158">
        <v>34731</v>
      </c>
      <c r="M12" s="158">
        <v>295418</v>
      </c>
      <c r="N12" s="158">
        <v>70211</v>
      </c>
      <c r="O12" s="158">
        <v>38181</v>
      </c>
      <c r="P12" s="158">
        <v>94373</v>
      </c>
      <c r="Q12" s="159">
        <f t="shared" si="1"/>
        <v>631268</v>
      </c>
      <c r="S12" s="119" t="s">
        <v>239</v>
      </c>
      <c r="T12" s="166"/>
      <c r="U12" s="165">
        <f t="shared" si="2"/>
        <v>0.5225060931338876</v>
      </c>
      <c r="V12" s="165"/>
      <c r="W12" s="165">
        <f t="shared" si="9"/>
        <v>0.2711761385837711</v>
      </c>
      <c r="X12" s="165">
        <f t="shared" si="10"/>
        <v>0.9492298411520501</v>
      </c>
      <c r="Y12" s="165">
        <f t="shared" si="11"/>
        <v>0.33908009945297357</v>
      </c>
      <c r="Z12" s="165"/>
      <c r="AA12" s="165">
        <f>I12/I$29%</f>
        <v>1.1915032679738562</v>
      </c>
      <c r="AB12" s="165">
        <f t="shared" si="13"/>
        <v>1.7931439655805497</v>
      </c>
      <c r="AC12" s="165">
        <f t="shared" si="14"/>
        <v>1.6758149839489984</v>
      </c>
      <c r="AD12" s="165">
        <f t="shared" si="3"/>
        <v>4.737152225565428</v>
      </c>
      <c r="AE12" s="165">
        <f t="shared" si="4"/>
        <v>10.276523921900393</v>
      </c>
      <c r="AF12" s="165">
        <f t="shared" si="5"/>
        <v>3.280386595132426</v>
      </c>
      <c r="AG12" s="165">
        <f t="shared" si="15"/>
        <v>11.090616503613507</v>
      </c>
      <c r="AH12" s="165">
        <f t="shared" si="6"/>
        <v>8.66325545188498</v>
      </c>
      <c r="AI12" s="165">
        <f t="shared" si="7"/>
        <v>2.543097474902106</v>
      </c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  <c r="FF12" s="136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  <c r="FT12" s="136"/>
      <c r="FU12" s="136"/>
      <c r="FV12" s="136"/>
      <c r="FW12" s="136"/>
      <c r="FX12" s="136"/>
      <c r="FY12" s="136"/>
      <c r="FZ12" s="136"/>
      <c r="GA12" s="136"/>
      <c r="GB12" s="136"/>
      <c r="GC12" s="136"/>
      <c r="GD12" s="136"/>
      <c r="GE12" s="136"/>
      <c r="GF12" s="136"/>
      <c r="GG12" s="136"/>
      <c r="GH12" s="136"/>
      <c r="GI12" s="136"/>
      <c r="GJ12" s="136"/>
      <c r="GK12" s="136"/>
      <c r="GL12" s="136"/>
      <c r="GM12" s="136"/>
      <c r="GN12" s="136"/>
      <c r="GO12" s="136"/>
      <c r="GP12" s="136"/>
      <c r="GQ12" s="136"/>
      <c r="GR12" s="136"/>
      <c r="GS12" s="136"/>
      <c r="GT12" s="136"/>
      <c r="GU12" s="136"/>
      <c r="GV12" s="136"/>
      <c r="GW12" s="136"/>
      <c r="GX12" s="136"/>
      <c r="GY12" s="136"/>
      <c r="GZ12" s="136"/>
      <c r="HA12" s="136"/>
      <c r="HB12" s="136"/>
      <c r="HC12" s="136"/>
      <c r="HD12" s="136"/>
      <c r="HE12" s="136"/>
      <c r="HF12" s="136"/>
      <c r="HG12" s="136"/>
      <c r="HH12" s="136"/>
    </row>
    <row r="13" spans="1:216" ht="15.75">
      <c r="A13" s="119" t="s">
        <v>260</v>
      </c>
      <c r="B13" s="163"/>
      <c r="C13" s="158">
        <v>30947</v>
      </c>
      <c r="D13" s="158">
        <v>61299</v>
      </c>
      <c r="E13" s="158">
        <v>29570</v>
      </c>
      <c r="F13" s="158">
        <v>10595</v>
      </c>
      <c r="G13" s="158">
        <v>31983</v>
      </c>
      <c r="H13" s="158">
        <v>15847</v>
      </c>
      <c r="I13" s="158"/>
      <c r="J13" s="158">
        <v>11116</v>
      </c>
      <c r="K13" s="134">
        <v>28625</v>
      </c>
      <c r="L13" s="158">
        <v>17861</v>
      </c>
      <c r="M13" s="158">
        <v>67727</v>
      </c>
      <c r="N13" s="158">
        <v>38121</v>
      </c>
      <c r="O13" s="158">
        <v>9235</v>
      </c>
      <c r="P13" s="158"/>
      <c r="Q13" s="159">
        <f t="shared" si="1"/>
        <v>352926</v>
      </c>
      <c r="S13" s="119" t="s">
        <v>260</v>
      </c>
      <c r="T13" s="166"/>
      <c r="U13" s="165">
        <f t="shared" si="2"/>
        <v>1.5130528739790794</v>
      </c>
      <c r="V13" s="165">
        <f t="shared" si="8"/>
        <v>1.4001477374111417</v>
      </c>
      <c r="W13" s="165">
        <f t="shared" si="9"/>
        <v>1.283810185386185</v>
      </c>
      <c r="X13" s="165">
        <f t="shared" si="10"/>
        <v>1.301720187290444</v>
      </c>
      <c r="Y13" s="165">
        <f t="shared" si="11"/>
        <v>1.4022237937424946</v>
      </c>
      <c r="Z13" s="165">
        <f t="shared" si="12"/>
        <v>0.8774023089184758</v>
      </c>
      <c r="AA13" s="165"/>
      <c r="AB13" s="165">
        <f t="shared" si="13"/>
        <v>1.4074698715854674</v>
      </c>
      <c r="AC13" s="165">
        <f t="shared" si="14"/>
        <v>1.035402631459963</v>
      </c>
      <c r="AD13" s="165">
        <f t="shared" si="3"/>
        <v>2.4361600846743285</v>
      </c>
      <c r="AE13" s="165">
        <f t="shared" si="4"/>
        <v>2.355977413896743</v>
      </c>
      <c r="AF13" s="165">
        <f t="shared" si="5"/>
        <v>1.781082984048699</v>
      </c>
      <c r="AG13" s="165">
        <f t="shared" si="15"/>
        <v>2.6825343341156787</v>
      </c>
      <c r="AH13" s="165"/>
      <c r="AI13" s="165">
        <f t="shared" si="7"/>
        <v>1.4217815878949998</v>
      </c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6"/>
      <c r="ET13" s="136"/>
      <c r="EU13" s="136"/>
      <c r="EV13" s="136"/>
      <c r="EW13" s="136"/>
      <c r="EX13" s="136"/>
      <c r="EY13" s="136"/>
      <c r="EZ13" s="136"/>
      <c r="FA13" s="136"/>
      <c r="FB13" s="136"/>
      <c r="FC13" s="136"/>
      <c r="FD13" s="13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  <c r="FT13" s="136"/>
      <c r="FU13" s="136"/>
      <c r="FV13" s="136"/>
      <c r="FW13" s="136"/>
      <c r="FX13" s="136"/>
      <c r="FY13" s="136"/>
      <c r="FZ13" s="136"/>
      <c r="GA13" s="136"/>
      <c r="GB13" s="136"/>
      <c r="GC13" s="136"/>
      <c r="GD13" s="136"/>
      <c r="GE13" s="136"/>
      <c r="GF13" s="136"/>
      <c r="GG13" s="136"/>
      <c r="GH13" s="136"/>
      <c r="GI13" s="136"/>
      <c r="GJ13" s="136"/>
      <c r="GK13" s="136"/>
      <c r="GL13" s="136"/>
      <c r="GM13" s="136"/>
      <c r="GN13" s="136"/>
      <c r="GO13" s="136"/>
      <c r="GP13" s="136"/>
      <c r="GQ13" s="136"/>
      <c r="GR13" s="136"/>
      <c r="GS13" s="136"/>
      <c r="GT13" s="136"/>
      <c r="GU13" s="136"/>
      <c r="GV13" s="136"/>
      <c r="GW13" s="136"/>
      <c r="GX13" s="136"/>
      <c r="GY13" s="136"/>
      <c r="GZ13" s="136"/>
      <c r="HA13" s="136"/>
      <c r="HB13" s="136"/>
      <c r="HC13" s="136"/>
      <c r="HD13" s="136"/>
      <c r="HE13" s="136"/>
      <c r="HF13" s="136"/>
      <c r="HG13" s="136"/>
      <c r="HH13" s="136"/>
    </row>
    <row r="14" spans="1:216" ht="12.75">
      <c r="A14" s="119" t="s">
        <v>27</v>
      </c>
      <c r="B14" s="163"/>
      <c r="C14" s="158">
        <v>57426</v>
      </c>
      <c r="D14" s="158">
        <v>127699</v>
      </c>
      <c r="E14" s="158">
        <v>69062</v>
      </c>
      <c r="F14" s="158">
        <v>15966</v>
      </c>
      <c r="G14" s="158">
        <v>69441</v>
      </c>
      <c r="H14" s="158"/>
      <c r="I14" s="158">
        <v>10557</v>
      </c>
      <c r="J14" s="158">
        <v>25669</v>
      </c>
      <c r="K14" s="134">
        <v>72914</v>
      </c>
      <c r="L14" s="158">
        <v>14621</v>
      </c>
      <c r="M14" s="158">
        <v>100193</v>
      </c>
      <c r="N14" s="158"/>
      <c r="O14" s="158">
        <v>19410</v>
      </c>
      <c r="P14" s="158"/>
      <c r="Q14" s="159">
        <f t="shared" si="1"/>
        <v>582958</v>
      </c>
      <c r="S14" s="119" t="s">
        <v>27</v>
      </c>
      <c r="T14" s="166"/>
      <c r="U14" s="165">
        <f t="shared" si="2"/>
        <v>2.807657425311746</v>
      </c>
      <c r="V14" s="165">
        <f t="shared" si="8"/>
        <v>2.9168088536463137</v>
      </c>
      <c r="W14" s="165">
        <f t="shared" si="9"/>
        <v>2.9983936091694527</v>
      </c>
      <c r="X14" s="165">
        <f t="shared" si="10"/>
        <v>1.9616106191863358</v>
      </c>
      <c r="Y14" s="165">
        <f t="shared" si="11"/>
        <v>3.044486835546152</v>
      </c>
      <c r="Z14" s="165"/>
      <c r="AA14" s="165">
        <f>I14/I$29%</f>
        <v>2.3</v>
      </c>
      <c r="AB14" s="165">
        <f t="shared" si="13"/>
        <v>3.2501209188311773</v>
      </c>
      <c r="AC14" s="165">
        <f t="shared" si="14"/>
        <v>2.637392051363205</v>
      </c>
      <c r="AD14" s="165">
        <f t="shared" si="3"/>
        <v>1.994238653940057</v>
      </c>
      <c r="AE14" s="165">
        <f t="shared" si="4"/>
        <v>3.485352149520226</v>
      </c>
      <c r="AF14" s="165"/>
      <c r="AG14" s="165">
        <f t="shared" si="15"/>
        <v>5.638114935049845</v>
      </c>
      <c r="AH14" s="165"/>
      <c r="AI14" s="165">
        <f t="shared" si="7"/>
        <v>2.34847801215012</v>
      </c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6"/>
      <c r="DU14" s="136"/>
      <c r="DV14" s="136"/>
      <c r="DW14" s="136"/>
      <c r="DX14" s="136"/>
      <c r="DY14" s="136"/>
      <c r="DZ14" s="136"/>
      <c r="EA14" s="136"/>
      <c r="EB14" s="136"/>
      <c r="EC14" s="136"/>
      <c r="ED14" s="136"/>
      <c r="EE14" s="136"/>
      <c r="EF14" s="136"/>
      <c r="EG14" s="136"/>
      <c r="EH14" s="136"/>
      <c r="EI14" s="136"/>
      <c r="EJ14" s="136"/>
      <c r="EK14" s="136"/>
      <c r="EL14" s="136"/>
      <c r="EM14" s="136"/>
      <c r="EN14" s="136"/>
      <c r="EO14" s="136"/>
      <c r="EP14" s="136"/>
      <c r="EQ14" s="136"/>
      <c r="ER14" s="136"/>
      <c r="ES14" s="136"/>
      <c r="ET14" s="136"/>
      <c r="EU14" s="136"/>
      <c r="EV14" s="136"/>
      <c r="EW14" s="136"/>
      <c r="EX14" s="136"/>
      <c r="EY14" s="136"/>
      <c r="EZ14" s="136"/>
      <c r="FA14" s="136"/>
      <c r="FB14" s="136"/>
      <c r="FC14" s="136"/>
      <c r="FD14" s="136"/>
      <c r="FE14" s="136"/>
      <c r="FF14" s="136"/>
      <c r="FG14" s="136"/>
      <c r="FH14" s="136"/>
      <c r="FI14" s="136"/>
      <c r="FJ14" s="136"/>
      <c r="FK14" s="136"/>
      <c r="FL14" s="136"/>
      <c r="FM14" s="136"/>
      <c r="FN14" s="136"/>
      <c r="FO14" s="136"/>
      <c r="FP14" s="136"/>
      <c r="FQ14" s="136"/>
      <c r="FR14" s="136"/>
      <c r="FS14" s="136"/>
      <c r="FT14" s="136"/>
      <c r="FU14" s="136"/>
      <c r="FV14" s="136"/>
      <c r="FW14" s="136"/>
      <c r="FX14" s="136"/>
      <c r="FY14" s="136"/>
      <c r="FZ14" s="136"/>
      <c r="GA14" s="136"/>
      <c r="GB14" s="136"/>
      <c r="GC14" s="136"/>
      <c r="GD14" s="136"/>
      <c r="GE14" s="136"/>
      <c r="GF14" s="136"/>
      <c r="GG14" s="136"/>
      <c r="GH14" s="136"/>
      <c r="GI14" s="136"/>
      <c r="GJ14" s="136"/>
      <c r="GK14" s="136"/>
      <c r="GL14" s="136"/>
      <c r="GM14" s="136"/>
      <c r="GN14" s="136"/>
      <c r="GO14" s="136"/>
      <c r="GP14" s="136"/>
      <c r="GQ14" s="136"/>
      <c r="GR14" s="136"/>
      <c r="GS14" s="136"/>
      <c r="GT14" s="136"/>
      <c r="GU14" s="136"/>
      <c r="GV14" s="136"/>
      <c r="GW14" s="136"/>
      <c r="GX14" s="136"/>
      <c r="GY14" s="136"/>
      <c r="GZ14" s="136"/>
      <c r="HA14" s="136"/>
      <c r="HB14" s="136"/>
      <c r="HC14" s="136"/>
      <c r="HD14" s="136"/>
      <c r="HE14" s="136"/>
      <c r="HF14" s="136"/>
      <c r="HG14" s="136"/>
      <c r="HH14" s="136"/>
    </row>
    <row r="15" spans="1:216" ht="15.75">
      <c r="A15" s="119" t="s">
        <v>261</v>
      </c>
      <c r="B15" s="163"/>
      <c r="C15" s="158">
        <v>49983</v>
      </c>
      <c r="D15" s="158"/>
      <c r="E15" s="158"/>
      <c r="F15" s="158"/>
      <c r="G15" s="158"/>
      <c r="H15" s="158"/>
      <c r="I15" s="158"/>
      <c r="J15" s="158"/>
      <c r="K15" s="158"/>
      <c r="L15" s="158">
        <v>38128</v>
      </c>
      <c r="M15" s="158">
        <v>154255</v>
      </c>
      <c r="N15" s="158">
        <v>85755</v>
      </c>
      <c r="O15" s="158"/>
      <c r="P15" s="158">
        <v>74448</v>
      </c>
      <c r="Q15" s="159">
        <f t="shared" si="1"/>
        <v>402569</v>
      </c>
      <c r="S15" s="119" t="s">
        <v>261</v>
      </c>
      <c r="T15" s="166"/>
      <c r="U15" s="165">
        <f t="shared" si="2"/>
        <v>2.4437561573043047</v>
      </c>
      <c r="V15" s="165"/>
      <c r="W15" s="165"/>
      <c r="X15" s="165"/>
      <c r="Y15" s="165"/>
      <c r="Z15" s="165"/>
      <c r="AA15" s="165"/>
      <c r="AB15" s="165"/>
      <c r="AC15" s="165"/>
      <c r="AD15" s="165">
        <f t="shared" si="3"/>
        <v>5.200487750319848</v>
      </c>
      <c r="AE15" s="165">
        <f t="shared" si="4"/>
        <v>5.365973629138188</v>
      </c>
      <c r="AF15" s="165">
        <f t="shared" si="5"/>
        <v>4.006630762495638</v>
      </c>
      <c r="AG15" s="165"/>
      <c r="AH15" s="165">
        <f t="shared" si="6"/>
        <v>6.83417971116668</v>
      </c>
      <c r="AI15" s="165">
        <f t="shared" si="7"/>
        <v>1.6217711136535766</v>
      </c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6"/>
      <c r="EE15" s="136"/>
      <c r="EF15" s="136"/>
      <c r="EG15" s="136"/>
      <c r="EH15" s="136"/>
      <c r="EI15" s="136"/>
      <c r="EJ15" s="136"/>
      <c r="EK15" s="136"/>
      <c r="EL15" s="136"/>
      <c r="EM15" s="136"/>
      <c r="EN15" s="136"/>
      <c r="EO15" s="136"/>
      <c r="EP15" s="136"/>
      <c r="EQ15" s="136"/>
      <c r="ER15" s="136"/>
      <c r="ES15" s="136"/>
      <c r="ET15" s="136"/>
      <c r="EU15" s="136"/>
      <c r="EV15" s="136"/>
      <c r="EW15" s="136"/>
      <c r="EX15" s="136"/>
      <c r="EY15" s="136"/>
      <c r="EZ15" s="136"/>
      <c r="FA15" s="136"/>
      <c r="FB15" s="136"/>
      <c r="FC15" s="136"/>
      <c r="FD15" s="136"/>
      <c r="FE15" s="136"/>
      <c r="FF15" s="136"/>
      <c r="FG15" s="136"/>
      <c r="FH15" s="136"/>
      <c r="FI15" s="136"/>
      <c r="FJ15" s="136"/>
      <c r="FK15" s="136"/>
      <c r="FL15" s="136"/>
      <c r="FM15" s="136"/>
      <c r="FN15" s="136"/>
      <c r="FO15" s="136"/>
      <c r="FP15" s="136"/>
      <c r="FQ15" s="136"/>
      <c r="FR15" s="136"/>
      <c r="FS15" s="136"/>
      <c r="FT15" s="136"/>
      <c r="FU15" s="136"/>
      <c r="FV15" s="136"/>
      <c r="FW15" s="136"/>
      <c r="FX15" s="136"/>
      <c r="FY15" s="136"/>
      <c r="FZ15" s="136"/>
      <c r="GA15" s="136"/>
      <c r="GB15" s="136"/>
      <c r="GC15" s="136"/>
      <c r="GD15" s="136"/>
      <c r="GE15" s="136"/>
      <c r="GF15" s="136"/>
      <c r="GG15" s="136"/>
      <c r="GH15" s="136"/>
      <c r="GI15" s="136"/>
      <c r="GJ15" s="136"/>
      <c r="GK15" s="136"/>
      <c r="GL15" s="136"/>
      <c r="GM15" s="136"/>
      <c r="GN15" s="136"/>
      <c r="GO15" s="136"/>
      <c r="GP15" s="136"/>
      <c r="GQ15" s="136"/>
      <c r="GR15" s="136"/>
      <c r="GS15" s="136"/>
      <c r="GT15" s="136"/>
      <c r="GU15" s="136"/>
      <c r="GV15" s="136"/>
      <c r="GW15" s="136"/>
      <c r="GX15" s="136"/>
      <c r="GY15" s="136"/>
      <c r="GZ15" s="136"/>
      <c r="HA15" s="136"/>
      <c r="HB15" s="136"/>
      <c r="HC15" s="136"/>
      <c r="HD15" s="136"/>
      <c r="HE15" s="136"/>
      <c r="HF15" s="136"/>
      <c r="HG15" s="136"/>
      <c r="HH15" s="136"/>
    </row>
    <row r="16" spans="1:216" ht="12.75">
      <c r="A16" s="119" t="s">
        <v>34</v>
      </c>
      <c r="B16" s="163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>
        <v>25308</v>
      </c>
      <c r="N16" s="158"/>
      <c r="O16" s="158"/>
      <c r="P16" s="158"/>
      <c r="Q16" s="159">
        <f t="shared" si="1"/>
        <v>25308</v>
      </c>
      <c r="S16" s="119" t="s">
        <v>34</v>
      </c>
      <c r="T16" s="166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>
        <f t="shared" si="4"/>
        <v>0.8803738005654874</v>
      </c>
      <c r="AF16" s="165"/>
      <c r="AG16" s="165"/>
      <c r="AH16" s="165"/>
      <c r="AI16" s="165">
        <f t="shared" si="7"/>
        <v>0.1019546545917463</v>
      </c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6"/>
      <c r="ES16" s="136"/>
      <c r="ET16" s="136"/>
      <c r="EU16" s="136"/>
      <c r="EV16" s="136"/>
      <c r="EW16" s="136"/>
      <c r="EX16" s="136"/>
      <c r="EY16" s="136"/>
      <c r="EZ16" s="136"/>
      <c r="FA16" s="136"/>
      <c r="FB16" s="136"/>
      <c r="FC16" s="136"/>
      <c r="FD16" s="136"/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36"/>
      <c r="FP16" s="136"/>
      <c r="FQ16" s="136"/>
      <c r="FR16" s="136"/>
      <c r="FS16" s="136"/>
      <c r="FT16" s="136"/>
      <c r="FU16" s="136"/>
      <c r="FV16" s="136"/>
      <c r="FW16" s="136"/>
      <c r="FX16" s="136"/>
      <c r="FY16" s="136"/>
      <c r="FZ16" s="136"/>
      <c r="GA16" s="136"/>
      <c r="GB16" s="136"/>
      <c r="GC16" s="136"/>
      <c r="GD16" s="136"/>
      <c r="GE16" s="136"/>
      <c r="GF16" s="136"/>
      <c r="GG16" s="136"/>
      <c r="GH16" s="136"/>
      <c r="GI16" s="136"/>
      <c r="GJ16" s="136"/>
      <c r="GK16" s="136"/>
      <c r="GL16" s="136"/>
      <c r="GM16" s="136"/>
      <c r="GN16" s="136"/>
      <c r="GO16" s="136"/>
      <c r="GP16" s="136"/>
      <c r="GQ16" s="136"/>
      <c r="GR16" s="136"/>
      <c r="GS16" s="136"/>
      <c r="GT16" s="136"/>
      <c r="GU16" s="136"/>
      <c r="GV16" s="136"/>
      <c r="GW16" s="136"/>
      <c r="GX16" s="136"/>
      <c r="GY16" s="136"/>
      <c r="GZ16" s="136"/>
      <c r="HA16" s="136"/>
      <c r="HB16" s="136"/>
      <c r="HC16" s="136"/>
      <c r="HD16" s="136"/>
      <c r="HE16" s="136"/>
      <c r="HF16" s="136"/>
      <c r="HG16" s="136"/>
      <c r="HH16" s="136"/>
    </row>
    <row r="17" spans="1:216" ht="12.75">
      <c r="A17" s="119" t="s">
        <v>175</v>
      </c>
      <c r="B17" s="163"/>
      <c r="C17" s="158">
        <v>458305</v>
      </c>
      <c r="D17" s="158">
        <v>1136658</v>
      </c>
      <c r="E17" s="158">
        <v>523176</v>
      </c>
      <c r="F17" s="158">
        <v>160507</v>
      </c>
      <c r="G17" s="158">
        <v>415344</v>
      </c>
      <c r="H17" s="158">
        <v>310424</v>
      </c>
      <c r="I17" s="158">
        <v>72561</v>
      </c>
      <c r="J17" s="158">
        <v>142266</v>
      </c>
      <c r="K17" s="134">
        <v>424753</v>
      </c>
      <c r="L17" s="158">
        <v>117532</v>
      </c>
      <c r="M17" s="158">
        <v>343348</v>
      </c>
      <c r="N17" s="158">
        <v>380843</v>
      </c>
      <c r="O17" s="158">
        <v>43573</v>
      </c>
      <c r="P17" s="158">
        <v>108606</v>
      </c>
      <c r="Q17" s="159">
        <f t="shared" si="1"/>
        <v>4637896</v>
      </c>
      <c r="S17" s="119" t="s">
        <v>175</v>
      </c>
      <c r="T17" s="166"/>
      <c r="U17" s="165">
        <f t="shared" si="2"/>
        <v>22.407331806281125</v>
      </c>
      <c r="V17" s="165">
        <f t="shared" si="8"/>
        <v>25.962725768940334</v>
      </c>
      <c r="W17" s="165">
        <f t="shared" si="9"/>
        <v>22.71419268006773</v>
      </c>
      <c r="X17" s="165">
        <f t="shared" si="10"/>
        <v>19.72017008979965</v>
      </c>
      <c r="Y17" s="165">
        <f t="shared" si="11"/>
        <v>18.209837707162638</v>
      </c>
      <c r="Z17" s="165">
        <f t="shared" si="12"/>
        <v>17.187274206077422</v>
      </c>
      <c r="AA17" s="165">
        <f>I17/I$29%</f>
        <v>15.808496732026144</v>
      </c>
      <c r="AB17" s="165">
        <f t="shared" si="13"/>
        <v>18.01323396464359</v>
      </c>
      <c r="AC17" s="165">
        <f t="shared" si="14"/>
        <v>15.363855857485193</v>
      </c>
      <c r="AD17" s="165">
        <f t="shared" si="3"/>
        <v>16.030836295389015</v>
      </c>
      <c r="AE17" s="165">
        <f t="shared" si="4"/>
        <v>11.943835296213015</v>
      </c>
      <c r="AF17" s="165">
        <f t="shared" si="5"/>
        <v>17.793682927889055</v>
      </c>
      <c r="AG17" s="165">
        <f t="shared" si="15"/>
        <v>12.656856366044664</v>
      </c>
      <c r="AH17" s="165">
        <f t="shared" si="6"/>
        <v>9.969816807852037</v>
      </c>
      <c r="AI17" s="165">
        <f t="shared" si="7"/>
        <v>18.684016307588184</v>
      </c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6"/>
      <c r="DU17" s="136"/>
      <c r="DV17" s="136"/>
      <c r="DW17" s="136"/>
      <c r="DX17" s="136"/>
      <c r="DY17" s="136"/>
      <c r="DZ17" s="136"/>
      <c r="EA17" s="136"/>
      <c r="EB17" s="136"/>
      <c r="EC17" s="136"/>
      <c r="ED17" s="136"/>
      <c r="EE17" s="136"/>
      <c r="EF17" s="136"/>
      <c r="EG17" s="136"/>
      <c r="EH17" s="136"/>
      <c r="EI17" s="136"/>
      <c r="EJ17" s="136"/>
      <c r="EK17" s="136"/>
      <c r="EL17" s="136"/>
      <c r="EM17" s="136"/>
      <c r="EN17" s="136"/>
      <c r="EO17" s="136"/>
      <c r="EP17" s="136"/>
      <c r="EQ17" s="136"/>
      <c r="ER17" s="136"/>
      <c r="ES17" s="136"/>
      <c r="ET17" s="136"/>
      <c r="EU17" s="136"/>
      <c r="EV17" s="136"/>
      <c r="EW17" s="136"/>
      <c r="EX17" s="136"/>
      <c r="EY17" s="136"/>
      <c r="EZ17" s="136"/>
      <c r="FA17" s="136"/>
      <c r="FB17" s="136"/>
      <c r="FC17" s="136"/>
      <c r="FD17" s="136"/>
      <c r="FE17" s="136"/>
      <c r="FF17" s="136"/>
      <c r="FG17" s="136"/>
      <c r="FH17" s="136"/>
      <c r="FI17" s="136"/>
      <c r="FJ17" s="136"/>
      <c r="FK17" s="136"/>
      <c r="FL17" s="136"/>
      <c r="FM17" s="136"/>
      <c r="FN17" s="136"/>
      <c r="FO17" s="136"/>
      <c r="FP17" s="136"/>
      <c r="FQ17" s="136"/>
      <c r="FR17" s="136"/>
      <c r="FS17" s="136"/>
      <c r="FT17" s="136"/>
      <c r="FU17" s="136"/>
      <c r="FV17" s="136"/>
      <c r="FW17" s="136"/>
      <c r="FX17" s="136"/>
      <c r="FY17" s="136"/>
      <c r="FZ17" s="136"/>
      <c r="GA17" s="136"/>
      <c r="GB17" s="136"/>
      <c r="GC17" s="136"/>
      <c r="GD17" s="136"/>
      <c r="GE17" s="136"/>
      <c r="GF17" s="136"/>
      <c r="GG17" s="136"/>
      <c r="GH17" s="136"/>
      <c r="GI17" s="136"/>
      <c r="GJ17" s="136"/>
      <c r="GK17" s="136"/>
      <c r="GL17" s="136"/>
      <c r="GM17" s="136"/>
      <c r="GN17" s="136"/>
      <c r="GO17" s="136"/>
      <c r="GP17" s="136"/>
      <c r="GQ17" s="136"/>
      <c r="GR17" s="136"/>
      <c r="GS17" s="136"/>
      <c r="GT17" s="136"/>
      <c r="GU17" s="136"/>
      <c r="GV17" s="136"/>
      <c r="GW17" s="136"/>
      <c r="GX17" s="136"/>
      <c r="GY17" s="136"/>
      <c r="GZ17" s="136"/>
      <c r="HA17" s="136"/>
      <c r="HB17" s="136"/>
      <c r="HC17" s="136"/>
      <c r="HD17" s="136"/>
      <c r="HE17" s="136"/>
      <c r="HF17" s="136"/>
      <c r="HG17" s="136"/>
      <c r="HH17" s="136"/>
    </row>
    <row r="18" spans="1:216" ht="12.75">
      <c r="A18" s="119" t="s">
        <v>177</v>
      </c>
      <c r="B18" s="163"/>
      <c r="C18" s="158">
        <v>194516</v>
      </c>
      <c r="D18" s="158">
        <v>380634</v>
      </c>
      <c r="E18" s="158">
        <v>185923</v>
      </c>
      <c r="F18" s="158">
        <v>58000</v>
      </c>
      <c r="G18" s="158">
        <v>201889</v>
      </c>
      <c r="H18" s="158">
        <v>196433</v>
      </c>
      <c r="I18" s="158">
        <v>62741</v>
      </c>
      <c r="J18" s="158">
        <v>102182</v>
      </c>
      <c r="K18" s="134">
        <v>468022</v>
      </c>
      <c r="L18" s="158">
        <v>81925</v>
      </c>
      <c r="M18" s="158">
        <v>305152</v>
      </c>
      <c r="N18" s="158">
        <v>259110</v>
      </c>
      <c r="O18" s="158">
        <v>22513</v>
      </c>
      <c r="P18" s="158">
        <v>107937</v>
      </c>
      <c r="Q18" s="159">
        <f t="shared" si="1"/>
        <v>2626977</v>
      </c>
      <c r="S18" s="119" t="s">
        <v>177</v>
      </c>
      <c r="T18" s="166"/>
      <c r="U18" s="165">
        <f t="shared" si="2"/>
        <v>9.510226931040638</v>
      </c>
      <c r="V18" s="165">
        <f t="shared" si="8"/>
        <v>8.69416848369064</v>
      </c>
      <c r="W18" s="165">
        <f t="shared" si="9"/>
        <v>8.072027091564278</v>
      </c>
      <c r="X18" s="165">
        <f t="shared" si="10"/>
        <v>7.125981204610264</v>
      </c>
      <c r="Y18" s="165">
        <f t="shared" si="11"/>
        <v>8.851376027729685</v>
      </c>
      <c r="Z18" s="165">
        <f t="shared" si="12"/>
        <v>10.875924007558716</v>
      </c>
      <c r="AA18" s="165">
        <f>I18/I$29%</f>
        <v>13.669063180827887</v>
      </c>
      <c r="AB18" s="165">
        <f t="shared" si="13"/>
        <v>12.937935086213228</v>
      </c>
      <c r="AC18" s="165">
        <f t="shared" si="14"/>
        <v>16.92895058100104</v>
      </c>
      <c r="AD18" s="165">
        <f t="shared" si="3"/>
        <v>11.174201608921358</v>
      </c>
      <c r="AE18" s="165">
        <f t="shared" si="4"/>
        <v>10.615134581561547</v>
      </c>
      <c r="AF18" s="165">
        <f t="shared" si="5"/>
        <v>12.106094068803506</v>
      </c>
      <c r="AG18" s="165">
        <f t="shared" si="15"/>
        <v>6.539458090302791</v>
      </c>
      <c r="AH18" s="165">
        <f t="shared" si="6"/>
        <v>9.908403926018133</v>
      </c>
      <c r="AI18" s="165">
        <f t="shared" si="7"/>
        <v>10.582919735082264</v>
      </c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6"/>
      <c r="ES18" s="136"/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  <c r="FV18" s="136"/>
      <c r="FW18" s="136"/>
      <c r="FX18" s="136"/>
      <c r="FY18" s="136"/>
      <c r="FZ18" s="136"/>
      <c r="GA18" s="136"/>
      <c r="GB18" s="136"/>
      <c r="GC18" s="136"/>
      <c r="GD18" s="136"/>
      <c r="GE18" s="136"/>
      <c r="GF18" s="136"/>
      <c r="GG18" s="136"/>
      <c r="GH18" s="136"/>
      <c r="GI18" s="136"/>
      <c r="GJ18" s="136"/>
      <c r="GK18" s="136"/>
      <c r="GL18" s="136"/>
      <c r="GM18" s="136"/>
      <c r="GN18" s="136"/>
      <c r="GO18" s="136"/>
      <c r="GP18" s="136"/>
      <c r="GQ18" s="136"/>
      <c r="GR18" s="136"/>
      <c r="GS18" s="136"/>
      <c r="GT18" s="136"/>
      <c r="GU18" s="136"/>
      <c r="GV18" s="136"/>
      <c r="GW18" s="136"/>
      <c r="GX18" s="136"/>
      <c r="GY18" s="136"/>
      <c r="GZ18" s="136"/>
      <c r="HA18" s="136"/>
      <c r="HB18" s="136"/>
      <c r="HC18" s="136"/>
      <c r="HD18" s="136"/>
      <c r="HE18" s="136"/>
      <c r="HF18" s="136"/>
      <c r="HG18" s="136"/>
      <c r="HH18" s="136"/>
    </row>
    <row r="19" spans="1:216" ht="12.75">
      <c r="A19" s="119" t="s">
        <v>178</v>
      </c>
      <c r="B19" s="163"/>
      <c r="C19" s="158">
        <v>173208</v>
      </c>
      <c r="D19" s="158">
        <v>692802</v>
      </c>
      <c r="E19" s="158">
        <v>337535</v>
      </c>
      <c r="F19" s="158">
        <v>38070</v>
      </c>
      <c r="G19" s="158">
        <v>109070</v>
      </c>
      <c r="H19" s="158">
        <v>22890</v>
      </c>
      <c r="I19" s="158"/>
      <c r="J19" s="158">
        <v>6735</v>
      </c>
      <c r="K19" s="158"/>
      <c r="L19" s="158"/>
      <c r="M19" s="158"/>
      <c r="N19" s="158"/>
      <c r="O19" s="158"/>
      <c r="P19" s="158"/>
      <c r="Q19" s="159">
        <f t="shared" si="1"/>
        <v>1380310</v>
      </c>
      <c r="S19" s="119" t="s">
        <v>178</v>
      </c>
      <c r="T19" s="166"/>
      <c r="U19" s="165">
        <f t="shared" si="2"/>
        <v>8.46844160003129</v>
      </c>
      <c r="V19" s="165">
        <f t="shared" si="8"/>
        <v>15.824485762800597</v>
      </c>
      <c r="W19" s="165">
        <f t="shared" si="9"/>
        <v>14.654408891590327</v>
      </c>
      <c r="X19" s="165">
        <f t="shared" si="10"/>
        <v>4.677346628612289</v>
      </c>
      <c r="Y19" s="165">
        <f t="shared" si="11"/>
        <v>4.781932563658628</v>
      </c>
      <c r="Z19" s="165">
        <f t="shared" si="12"/>
        <v>1.2673527387608956</v>
      </c>
      <c r="AA19" s="165"/>
      <c r="AB19" s="165">
        <f t="shared" si="13"/>
        <v>0.8527626470968085</v>
      </c>
      <c r="AC19" s="165"/>
      <c r="AD19" s="165"/>
      <c r="AE19" s="165"/>
      <c r="AF19" s="165"/>
      <c r="AG19" s="165"/>
      <c r="AH19" s="165"/>
      <c r="AI19" s="165">
        <f t="shared" si="7"/>
        <v>5.560653914949159</v>
      </c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36"/>
      <c r="DL19" s="136"/>
      <c r="DM19" s="136"/>
      <c r="DN19" s="136"/>
      <c r="DO19" s="136"/>
      <c r="DP19" s="136"/>
      <c r="DQ19" s="136"/>
      <c r="DR19" s="136"/>
      <c r="DS19" s="136"/>
      <c r="DT19" s="136"/>
      <c r="DU19" s="136"/>
      <c r="DV19" s="136"/>
      <c r="DW19" s="136"/>
      <c r="DX19" s="136"/>
      <c r="DY19" s="136"/>
      <c r="DZ19" s="136"/>
      <c r="EA19" s="136"/>
      <c r="EB19" s="136"/>
      <c r="EC19" s="136"/>
      <c r="ED19" s="136"/>
      <c r="EE19" s="136"/>
      <c r="EF19" s="136"/>
      <c r="EG19" s="136"/>
      <c r="EH19" s="136"/>
      <c r="EI19" s="136"/>
      <c r="EJ19" s="136"/>
      <c r="EK19" s="136"/>
      <c r="EL19" s="136"/>
      <c r="EM19" s="136"/>
      <c r="EN19" s="136"/>
      <c r="EO19" s="136"/>
      <c r="EP19" s="136"/>
      <c r="EQ19" s="136"/>
      <c r="ER19" s="136"/>
      <c r="ES19" s="136"/>
      <c r="ET19" s="136"/>
      <c r="EU19" s="136"/>
      <c r="EV19" s="136"/>
      <c r="EW19" s="136"/>
      <c r="EX19" s="136"/>
      <c r="EY19" s="136"/>
      <c r="EZ19" s="136"/>
      <c r="FA19" s="136"/>
      <c r="FB19" s="136"/>
      <c r="FC19" s="136"/>
      <c r="FD19" s="136"/>
      <c r="FE19" s="136"/>
      <c r="FF19" s="136"/>
      <c r="FG19" s="136"/>
      <c r="FH19" s="136"/>
      <c r="FI19" s="136"/>
      <c r="FJ19" s="136"/>
      <c r="FK19" s="136"/>
      <c r="FL19" s="136"/>
      <c r="FM19" s="136"/>
      <c r="FN19" s="136"/>
      <c r="FO19" s="136"/>
      <c r="FP19" s="136"/>
      <c r="FQ19" s="136"/>
      <c r="FR19" s="136"/>
      <c r="FS19" s="136"/>
      <c r="FT19" s="136"/>
      <c r="FU19" s="136"/>
      <c r="FV19" s="136"/>
      <c r="FW19" s="136"/>
      <c r="FX19" s="136"/>
      <c r="FY19" s="136"/>
      <c r="FZ19" s="136"/>
      <c r="GA19" s="136"/>
      <c r="GB19" s="136"/>
      <c r="GC19" s="136"/>
      <c r="GD19" s="136"/>
      <c r="GE19" s="136"/>
      <c r="GF19" s="136"/>
      <c r="GG19" s="136"/>
      <c r="GH19" s="136"/>
      <c r="GI19" s="136"/>
      <c r="GJ19" s="136"/>
      <c r="GK19" s="136"/>
      <c r="GL19" s="136"/>
      <c r="GM19" s="136"/>
      <c r="GN19" s="136"/>
      <c r="GO19" s="136"/>
      <c r="GP19" s="136"/>
      <c r="GQ19" s="136"/>
      <c r="GR19" s="136"/>
      <c r="GS19" s="136"/>
      <c r="GT19" s="136"/>
      <c r="GU19" s="136"/>
      <c r="GV19" s="136"/>
      <c r="GW19" s="136"/>
      <c r="GX19" s="136"/>
      <c r="GY19" s="136"/>
      <c r="GZ19" s="136"/>
      <c r="HA19" s="136"/>
      <c r="HB19" s="136"/>
      <c r="HC19" s="136"/>
      <c r="HD19" s="136"/>
      <c r="HE19" s="136"/>
      <c r="HF19" s="136"/>
      <c r="HG19" s="136"/>
      <c r="HH19" s="136"/>
    </row>
    <row r="20" spans="1:216" ht="12.75">
      <c r="A20" s="119" t="s">
        <v>240</v>
      </c>
      <c r="B20" s="163"/>
      <c r="C20" s="158">
        <v>93998</v>
      </c>
      <c r="D20" s="158">
        <v>166198</v>
      </c>
      <c r="E20" s="158">
        <v>147790</v>
      </c>
      <c r="F20" s="158">
        <v>26588</v>
      </c>
      <c r="G20" s="158">
        <v>89722</v>
      </c>
      <c r="H20" s="158">
        <v>66177</v>
      </c>
      <c r="I20" s="158">
        <v>21918</v>
      </c>
      <c r="J20" s="158">
        <v>57233</v>
      </c>
      <c r="K20" s="134">
        <v>216718</v>
      </c>
      <c r="L20" s="158">
        <v>61793</v>
      </c>
      <c r="M20" s="158">
        <v>193391</v>
      </c>
      <c r="N20" s="158">
        <v>166388</v>
      </c>
      <c r="O20" s="158">
        <v>27187</v>
      </c>
      <c r="P20" s="158">
        <v>112892</v>
      </c>
      <c r="Q20" s="159">
        <f t="shared" si="1"/>
        <v>1447993</v>
      </c>
      <c r="S20" s="119" t="s">
        <v>240</v>
      </c>
      <c r="T20" s="166"/>
      <c r="U20" s="165">
        <f t="shared" si="2"/>
        <v>4.595726372452435</v>
      </c>
      <c r="V20" s="165">
        <f t="shared" si="8"/>
        <v>3.7961753643983904</v>
      </c>
      <c r="W20" s="165">
        <f t="shared" si="9"/>
        <v>6.416445968827334</v>
      </c>
      <c r="X20" s="165">
        <f t="shared" si="10"/>
        <v>3.266648073589271</v>
      </c>
      <c r="Y20" s="165">
        <f t="shared" si="11"/>
        <v>3.9336623588207518</v>
      </c>
      <c r="Z20" s="165">
        <f t="shared" si="12"/>
        <v>3.664028055612922</v>
      </c>
      <c r="AA20" s="165">
        <f>I20/I$29%</f>
        <v>4.77516339869281</v>
      </c>
      <c r="AB20" s="165">
        <f t="shared" si="13"/>
        <v>7.246646559954216</v>
      </c>
      <c r="AC20" s="165">
        <f t="shared" si="14"/>
        <v>7.838965501650314</v>
      </c>
      <c r="AD20" s="165">
        <f t="shared" si="3"/>
        <v>8.4282873362231</v>
      </c>
      <c r="AE20" s="165">
        <f t="shared" si="4"/>
        <v>6.727373544537703</v>
      </c>
      <c r="AF20" s="165">
        <f t="shared" si="5"/>
        <v>7.773952297943258</v>
      </c>
      <c r="AG20" s="165">
        <f t="shared" si="15"/>
        <v>7.897137080844933</v>
      </c>
      <c r="AH20" s="165">
        <f t="shared" si="6"/>
        <v>10.363263162919472</v>
      </c>
      <c r="AI20" s="165">
        <f t="shared" si="7"/>
        <v>5.833318561967224</v>
      </c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6"/>
      <c r="DF20" s="136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6"/>
      <c r="DT20" s="136"/>
      <c r="DU20" s="136"/>
      <c r="DV20" s="136"/>
      <c r="DW20" s="136"/>
      <c r="DX20" s="136"/>
      <c r="DY20" s="136"/>
      <c r="DZ20" s="136"/>
      <c r="EA20" s="136"/>
      <c r="EB20" s="136"/>
      <c r="EC20" s="136"/>
      <c r="ED20" s="136"/>
      <c r="EE20" s="136"/>
      <c r="EF20" s="136"/>
      <c r="EG20" s="136"/>
      <c r="EH20" s="136"/>
      <c r="EI20" s="136"/>
      <c r="EJ20" s="136"/>
      <c r="EK20" s="136"/>
      <c r="EL20" s="136"/>
      <c r="EM20" s="136"/>
      <c r="EN20" s="136"/>
      <c r="EO20" s="136"/>
      <c r="EP20" s="136"/>
      <c r="EQ20" s="136"/>
      <c r="ER20" s="136"/>
      <c r="ES20" s="136"/>
      <c r="ET20" s="136"/>
      <c r="EU20" s="136"/>
      <c r="EV20" s="136"/>
      <c r="EW20" s="136"/>
      <c r="EX20" s="136"/>
      <c r="EY20" s="136"/>
      <c r="EZ20" s="136"/>
      <c r="FA20" s="136"/>
      <c r="FB20" s="136"/>
      <c r="FC20" s="136"/>
      <c r="FD20" s="136"/>
      <c r="FE20" s="136"/>
      <c r="FF20" s="136"/>
      <c r="FG20" s="136"/>
      <c r="FH20" s="136"/>
      <c r="FI20" s="136"/>
      <c r="FJ20" s="136"/>
      <c r="FK20" s="136"/>
      <c r="FL20" s="136"/>
      <c r="FM20" s="136"/>
      <c r="FN20" s="136"/>
      <c r="FO20" s="136"/>
      <c r="FP20" s="136"/>
      <c r="FQ20" s="136"/>
      <c r="FR20" s="136"/>
      <c r="FS20" s="136"/>
      <c r="FT20" s="136"/>
      <c r="FU20" s="136"/>
      <c r="FV20" s="136"/>
      <c r="FW20" s="136"/>
      <c r="FX20" s="136"/>
      <c r="FY20" s="136"/>
      <c r="FZ20" s="136"/>
      <c r="GA20" s="136"/>
      <c r="GB20" s="136"/>
      <c r="GC20" s="136"/>
      <c r="GD20" s="136"/>
      <c r="GE20" s="136"/>
      <c r="GF20" s="136"/>
      <c r="GG20" s="136"/>
      <c r="GH20" s="136"/>
      <c r="GI20" s="136"/>
      <c r="GJ20" s="136"/>
      <c r="GK20" s="136"/>
      <c r="GL20" s="136"/>
      <c r="GM20" s="136"/>
      <c r="GN20" s="136"/>
      <c r="GO20" s="136"/>
      <c r="GP20" s="136"/>
      <c r="GQ20" s="136"/>
      <c r="GR20" s="136"/>
      <c r="GS20" s="136"/>
      <c r="GT20" s="136"/>
      <c r="GU20" s="136"/>
      <c r="GV20" s="136"/>
      <c r="GW20" s="136"/>
      <c r="GX20" s="136"/>
      <c r="GY20" s="136"/>
      <c r="GZ20" s="136"/>
      <c r="HA20" s="136"/>
      <c r="HB20" s="136"/>
      <c r="HC20" s="136"/>
      <c r="HD20" s="136"/>
      <c r="HE20" s="136"/>
      <c r="HF20" s="136"/>
      <c r="HG20" s="136"/>
      <c r="HH20" s="136"/>
    </row>
    <row r="21" spans="1:216" ht="12.75">
      <c r="A21" s="119" t="s">
        <v>245</v>
      </c>
      <c r="B21" s="163"/>
      <c r="C21" s="158">
        <v>14204</v>
      </c>
      <c r="D21" s="158"/>
      <c r="E21" s="158"/>
      <c r="F21" s="158"/>
      <c r="G21" s="158"/>
      <c r="H21" s="158"/>
      <c r="I21" s="158"/>
      <c r="J21" s="158">
        <v>10842</v>
      </c>
      <c r="K21" s="158"/>
      <c r="L21" s="158">
        <v>20472</v>
      </c>
      <c r="M21" s="158">
        <v>55223</v>
      </c>
      <c r="N21" s="158">
        <v>6741</v>
      </c>
      <c r="O21" s="158"/>
      <c r="P21" s="158"/>
      <c r="Q21" s="159">
        <f t="shared" si="1"/>
        <v>107482</v>
      </c>
      <c r="S21" s="119" t="s">
        <v>245</v>
      </c>
      <c r="T21" s="166"/>
      <c r="U21" s="165">
        <f t="shared" si="2"/>
        <v>0.6944583650111107</v>
      </c>
      <c r="V21" s="165"/>
      <c r="W21" s="165"/>
      <c r="X21" s="165"/>
      <c r="Y21" s="165"/>
      <c r="Z21" s="165"/>
      <c r="AA21" s="165"/>
      <c r="AB21" s="165">
        <f t="shared" si="13"/>
        <v>1.372776929446711</v>
      </c>
      <c r="AC21" s="165"/>
      <c r="AD21" s="165">
        <f t="shared" si="3"/>
        <v>2.7922887438246935</v>
      </c>
      <c r="AE21" s="165">
        <f t="shared" si="4"/>
        <v>1.9210084711801767</v>
      </c>
      <c r="AF21" s="165">
        <f t="shared" si="5"/>
        <v>0.31495187417623566</v>
      </c>
      <c r="AG21" s="165"/>
      <c r="AH21" s="165"/>
      <c r="AI21" s="165">
        <f t="shared" si="7"/>
        <v>0.43299708332661907</v>
      </c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136"/>
      <c r="DX21" s="136"/>
      <c r="DY21" s="136"/>
      <c r="DZ21" s="136"/>
      <c r="EA21" s="136"/>
      <c r="EB21" s="136"/>
      <c r="EC21" s="136"/>
      <c r="ED21" s="136"/>
      <c r="EE21" s="136"/>
      <c r="EF21" s="136"/>
      <c r="EG21" s="136"/>
      <c r="EH21" s="136"/>
      <c r="EI21" s="136"/>
      <c r="EJ21" s="136"/>
      <c r="EK21" s="136"/>
      <c r="EL21" s="136"/>
      <c r="EM21" s="136"/>
      <c r="EN21" s="136"/>
      <c r="EO21" s="136"/>
      <c r="EP21" s="136"/>
      <c r="EQ21" s="136"/>
      <c r="ER21" s="136"/>
      <c r="ES21" s="136"/>
      <c r="ET21" s="136"/>
      <c r="EU21" s="136"/>
      <c r="EV21" s="136"/>
      <c r="EW21" s="136"/>
      <c r="EX21" s="136"/>
      <c r="EY21" s="136"/>
      <c r="EZ21" s="136"/>
      <c r="FA21" s="136"/>
      <c r="FB21" s="136"/>
      <c r="FC21" s="136"/>
      <c r="FD21" s="136"/>
      <c r="FE21" s="136"/>
      <c r="FF21" s="136"/>
      <c r="FG21" s="136"/>
      <c r="FH21" s="136"/>
      <c r="FI21" s="136"/>
      <c r="FJ21" s="136"/>
      <c r="FK21" s="136"/>
      <c r="FL21" s="136"/>
      <c r="FM21" s="136"/>
      <c r="FN21" s="136"/>
      <c r="FO21" s="136"/>
      <c r="FP21" s="136"/>
      <c r="FQ21" s="136"/>
      <c r="FR21" s="136"/>
      <c r="FS21" s="136"/>
      <c r="FT21" s="136"/>
      <c r="FU21" s="136"/>
      <c r="FV21" s="136"/>
      <c r="FW21" s="136"/>
      <c r="FX21" s="136"/>
      <c r="FY21" s="136"/>
      <c r="FZ21" s="136"/>
      <c r="GA21" s="136"/>
      <c r="GB21" s="136"/>
      <c r="GC21" s="136"/>
      <c r="GD21" s="136"/>
      <c r="GE21" s="136"/>
      <c r="GF21" s="136"/>
      <c r="GG21" s="136"/>
      <c r="GH21" s="136"/>
      <c r="GI21" s="136"/>
      <c r="GJ21" s="136"/>
      <c r="GK21" s="136"/>
      <c r="GL21" s="136"/>
      <c r="GM21" s="136"/>
      <c r="GN21" s="136"/>
      <c r="GO21" s="136"/>
      <c r="GP21" s="136"/>
      <c r="GQ21" s="136"/>
      <c r="GR21" s="136"/>
      <c r="GS21" s="136"/>
      <c r="GT21" s="136"/>
      <c r="GU21" s="136"/>
      <c r="GV21" s="136"/>
      <c r="GW21" s="136"/>
      <c r="GX21" s="136"/>
      <c r="GY21" s="136"/>
      <c r="GZ21" s="136"/>
      <c r="HA21" s="136"/>
      <c r="HB21" s="136"/>
      <c r="HC21" s="136"/>
      <c r="HD21" s="136"/>
      <c r="HE21" s="136"/>
      <c r="HF21" s="136"/>
      <c r="HG21" s="136"/>
      <c r="HH21" s="136"/>
    </row>
    <row r="22" spans="1:216" ht="15.75">
      <c r="A22" s="119" t="s">
        <v>262</v>
      </c>
      <c r="B22" s="167"/>
      <c r="C22" s="158"/>
      <c r="D22" s="158">
        <v>36733</v>
      </c>
      <c r="E22" s="159">
        <v>32454</v>
      </c>
      <c r="F22" s="158"/>
      <c r="G22" s="158">
        <v>19302</v>
      </c>
      <c r="H22" s="158"/>
      <c r="I22" s="158">
        <v>6681</v>
      </c>
      <c r="J22" s="158"/>
      <c r="K22" s="134">
        <v>30212</v>
      </c>
      <c r="L22" s="158"/>
      <c r="M22" s="158">
        <v>83491</v>
      </c>
      <c r="N22" s="159">
        <v>48056</v>
      </c>
      <c r="O22" s="158">
        <v>7711</v>
      </c>
      <c r="P22" s="158">
        <v>58458</v>
      </c>
      <c r="Q22" s="159">
        <f t="shared" si="1"/>
        <v>323098</v>
      </c>
      <c r="S22" s="119" t="s">
        <v>262</v>
      </c>
      <c r="T22" s="136"/>
      <c r="U22" s="165"/>
      <c r="V22" s="165">
        <f t="shared" si="8"/>
        <v>0.8390288069678701</v>
      </c>
      <c r="W22" s="165">
        <f t="shared" si="9"/>
        <v>1.4090218382321018</v>
      </c>
      <c r="X22" s="165"/>
      <c r="Y22" s="165">
        <f t="shared" si="11"/>
        <v>0.8462534367263118</v>
      </c>
      <c r="Z22" s="165"/>
      <c r="AA22" s="165">
        <f>I22/I$29%</f>
        <v>1.4555555555555555</v>
      </c>
      <c r="AB22" s="165"/>
      <c r="AC22" s="165">
        <f t="shared" si="14"/>
        <v>1.0928064384862324</v>
      </c>
      <c r="AD22" s="165"/>
      <c r="AE22" s="165">
        <f t="shared" si="4"/>
        <v>2.9043499677182356</v>
      </c>
      <c r="AF22" s="165">
        <f t="shared" si="5"/>
        <v>2.2452643918429285</v>
      </c>
      <c r="AG22" s="165">
        <f t="shared" si="15"/>
        <v>2.2398508121674063</v>
      </c>
      <c r="AH22" s="165">
        <f t="shared" si="6"/>
        <v>5.366329217109684</v>
      </c>
      <c r="AI22" s="165">
        <f t="shared" si="7"/>
        <v>1.3016178674444463</v>
      </c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36"/>
      <c r="ET22" s="136"/>
      <c r="EU22" s="136"/>
      <c r="EV22" s="136"/>
      <c r="EW22" s="136"/>
      <c r="EX22" s="136"/>
      <c r="EY22" s="136"/>
      <c r="EZ22" s="136"/>
      <c r="FA22" s="136"/>
      <c r="FB22" s="136"/>
      <c r="FC22" s="136"/>
      <c r="FD22" s="136"/>
      <c r="FE22" s="136"/>
      <c r="FF22" s="136"/>
      <c r="FG22" s="136"/>
      <c r="FH22" s="136"/>
      <c r="FI22" s="136"/>
      <c r="FJ22" s="136"/>
      <c r="FK22" s="136"/>
      <c r="FL22" s="136"/>
      <c r="FM22" s="136"/>
      <c r="FN22" s="136"/>
      <c r="FO22" s="136"/>
      <c r="FP22" s="136"/>
      <c r="FQ22" s="136"/>
      <c r="FR22" s="136"/>
      <c r="FS22" s="136"/>
      <c r="FT22" s="136"/>
      <c r="FU22" s="136"/>
      <c r="FV22" s="136"/>
      <c r="FW22" s="136"/>
      <c r="FX22" s="136"/>
      <c r="FY22" s="136"/>
      <c r="FZ22" s="136"/>
      <c r="GA22" s="136"/>
      <c r="GB22" s="136"/>
      <c r="GC22" s="136"/>
      <c r="GD22" s="136"/>
      <c r="GE22" s="136"/>
      <c r="GF22" s="136"/>
      <c r="GG22" s="136"/>
      <c r="GH22" s="136"/>
      <c r="GI22" s="136"/>
      <c r="GJ22" s="136"/>
      <c r="GK22" s="136"/>
      <c r="GL22" s="136"/>
      <c r="GM22" s="136"/>
      <c r="GN22" s="136"/>
      <c r="GO22" s="136"/>
      <c r="GP22" s="136"/>
      <c r="GQ22" s="136"/>
      <c r="GR22" s="136"/>
      <c r="GS22" s="136"/>
      <c r="GT22" s="136"/>
      <c r="GU22" s="136"/>
      <c r="GV22" s="136"/>
      <c r="GW22" s="136"/>
      <c r="GX22" s="136"/>
      <c r="GY22" s="136"/>
      <c r="GZ22" s="136"/>
      <c r="HA22" s="136"/>
      <c r="HB22" s="136"/>
      <c r="HC22" s="136"/>
      <c r="HD22" s="136"/>
      <c r="HE22" s="136"/>
      <c r="HF22" s="136"/>
      <c r="HG22" s="136"/>
      <c r="HH22" s="136"/>
    </row>
    <row r="23" spans="1:216" ht="12.75">
      <c r="A23" s="119" t="s">
        <v>244</v>
      </c>
      <c r="B23" s="167"/>
      <c r="C23" s="158">
        <v>14131</v>
      </c>
      <c r="D23" s="158">
        <v>54691</v>
      </c>
      <c r="E23" s="158">
        <v>20426</v>
      </c>
      <c r="F23" s="158">
        <v>5401</v>
      </c>
      <c r="G23" s="158">
        <v>15022</v>
      </c>
      <c r="H23" s="158">
        <v>14646</v>
      </c>
      <c r="I23" s="158">
        <v>3979</v>
      </c>
      <c r="J23" s="158">
        <v>10047</v>
      </c>
      <c r="K23" s="134">
        <v>32150</v>
      </c>
      <c r="L23" s="158">
        <v>6343</v>
      </c>
      <c r="M23" s="158">
        <v>33562</v>
      </c>
      <c r="N23" s="158">
        <v>9307</v>
      </c>
      <c r="O23" s="158">
        <v>2259</v>
      </c>
      <c r="P23" s="158">
        <v>7184</v>
      </c>
      <c r="Q23" s="159">
        <f t="shared" si="1"/>
        <v>229148</v>
      </c>
      <c r="S23" s="119" t="s">
        <v>244</v>
      </c>
      <c r="T23" s="136"/>
      <c r="U23" s="165">
        <f t="shared" si="2"/>
        <v>0.6908892675283023</v>
      </c>
      <c r="V23" s="165">
        <f t="shared" si="8"/>
        <v>1.249212546807497</v>
      </c>
      <c r="W23" s="165">
        <f t="shared" si="9"/>
        <v>0.8868145703989927</v>
      </c>
      <c r="X23" s="165">
        <f t="shared" si="10"/>
        <v>0.6635762842431041</v>
      </c>
      <c r="Y23" s="165">
        <f t="shared" si="11"/>
        <v>0.6586063167807821</v>
      </c>
      <c r="Z23" s="165">
        <f t="shared" si="12"/>
        <v>0.81090643127532</v>
      </c>
      <c r="AA23" s="165">
        <f>I23/I$29%</f>
        <v>0.8668845315904139</v>
      </c>
      <c r="AB23" s="165">
        <f t="shared" si="13"/>
        <v>1.2721167506134574</v>
      </c>
      <c r="AC23" s="165">
        <f t="shared" si="14"/>
        <v>1.1629063616222814</v>
      </c>
      <c r="AD23" s="165">
        <f t="shared" si="3"/>
        <v>0.8651566775146557</v>
      </c>
      <c r="AE23" s="165">
        <f t="shared" si="4"/>
        <v>1.1675006122403544</v>
      </c>
      <c r="AF23" s="165">
        <f t="shared" si="5"/>
        <v>0.4348400968637035</v>
      </c>
      <c r="AG23" s="165">
        <f t="shared" si="15"/>
        <v>0.6561824646201753</v>
      </c>
      <c r="AH23" s="165">
        <f t="shared" si="6"/>
        <v>0.6594770449847065</v>
      </c>
      <c r="AI23" s="165">
        <f t="shared" si="7"/>
        <v>0.9231351821712297</v>
      </c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  <c r="ET23" s="136"/>
      <c r="EU23" s="136"/>
      <c r="EV23" s="136"/>
      <c r="EW23" s="136"/>
      <c r="EX23" s="136"/>
      <c r="EY23" s="136"/>
      <c r="EZ23" s="136"/>
      <c r="FA23" s="136"/>
      <c r="FB23" s="136"/>
      <c r="FC23" s="136"/>
      <c r="FD23" s="136"/>
      <c r="FE23" s="136"/>
      <c r="FF23" s="136"/>
      <c r="FG23" s="136"/>
      <c r="FH23" s="136"/>
      <c r="FI23" s="136"/>
      <c r="FJ23" s="136"/>
      <c r="FK23" s="136"/>
      <c r="FL23" s="136"/>
      <c r="FM23" s="136"/>
      <c r="FN23" s="136"/>
      <c r="FO23" s="136"/>
      <c r="FP23" s="136"/>
      <c r="FQ23" s="136"/>
      <c r="FR23" s="136"/>
      <c r="FS23" s="136"/>
      <c r="FT23" s="136"/>
      <c r="FU23" s="136"/>
      <c r="FV23" s="136"/>
      <c r="FW23" s="136"/>
      <c r="FX23" s="136"/>
      <c r="FY23" s="136"/>
      <c r="FZ23" s="136"/>
      <c r="GA23" s="136"/>
      <c r="GB23" s="136"/>
      <c r="GC23" s="136"/>
      <c r="GD23" s="136"/>
      <c r="GE23" s="136"/>
      <c r="GF23" s="136"/>
      <c r="GG23" s="136"/>
      <c r="GH23" s="136"/>
      <c r="GI23" s="136"/>
      <c r="GJ23" s="136"/>
      <c r="GK23" s="136"/>
      <c r="GL23" s="136"/>
      <c r="GM23" s="136"/>
      <c r="GN23" s="136"/>
      <c r="GO23" s="136"/>
      <c r="GP23" s="136"/>
      <c r="GQ23" s="136"/>
      <c r="GR23" s="136"/>
      <c r="GS23" s="136"/>
      <c r="GT23" s="136"/>
      <c r="GU23" s="136"/>
      <c r="GV23" s="136"/>
      <c r="GW23" s="136"/>
      <c r="GX23" s="136"/>
      <c r="GY23" s="136"/>
      <c r="GZ23" s="136"/>
      <c r="HA23" s="136"/>
      <c r="HB23" s="136"/>
      <c r="HC23" s="136"/>
      <c r="HD23" s="136"/>
      <c r="HE23" s="136"/>
      <c r="HF23" s="136"/>
      <c r="HG23" s="136"/>
      <c r="HH23" s="136"/>
    </row>
    <row r="24" spans="1:216" ht="12.75">
      <c r="A24" s="119" t="s">
        <v>242</v>
      </c>
      <c r="B24" s="163"/>
      <c r="C24" s="158"/>
      <c r="D24" s="158"/>
      <c r="E24" s="158"/>
      <c r="F24" s="158"/>
      <c r="G24" s="158"/>
      <c r="H24" s="158"/>
      <c r="I24" s="158"/>
      <c r="J24" s="158"/>
      <c r="K24" s="134">
        <v>12643</v>
      </c>
      <c r="L24" s="158">
        <v>5175</v>
      </c>
      <c r="M24" s="158">
        <v>2229</v>
      </c>
      <c r="N24" s="158">
        <v>10117</v>
      </c>
      <c r="O24" s="158"/>
      <c r="P24" s="158">
        <v>4158</v>
      </c>
      <c r="Q24" s="159">
        <f t="shared" si="1"/>
        <v>34322</v>
      </c>
      <c r="S24" s="119" t="s">
        <v>242</v>
      </c>
      <c r="T24" s="166"/>
      <c r="U24" s="165"/>
      <c r="V24" s="165"/>
      <c r="W24" s="165"/>
      <c r="X24" s="165"/>
      <c r="Y24" s="165"/>
      <c r="Z24" s="165"/>
      <c r="AA24" s="165"/>
      <c r="AB24" s="165"/>
      <c r="AC24" s="165">
        <f t="shared" si="14"/>
        <v>0.4573133788488493</v>
      </c>
      <c r="AD24" s="165">
        <f t="shared" si="3"/>
        <v>0.705846729645017</v>
      </c>
      <c r="AE24" s="165">
        <f t="shared" si="4"/>
        <v>0.07753884943339938</v>
      </c>
      <c r="AF24" s="165">
        <f t="shared" si="5"/>
        <v>0.4726847813441591</v>
      </c>
      <c r="AG24" s="165"/>
      <c r="AH24" s="165">
        <f t="shared" si="6"/>
        <v>0.3816962072726071</v>
      </c>
      <c r="AI24" s="165">
        <f t="shared" si="7"/>
        <v>0.13826804389512867</v>
      </c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  <c r="GY24" s="136"/>
      <c r="GZ24" s="136"/>
      <c r="HA24" s="136"/>
      <c r="HB24" s="136"/>
      <c r="HC24" s="136"/>
      <c r="HD24" s="136"/>
      <c r="HE24" s="136"/>
      <c r="HF24" s="136"/>
      <c r="HG24" s="136"/>
      <c r="HH24" s="136"/>
    </row>
    <row r="25" spans="1:216" ht="15.75">
      <c r="A25" s="168" t="s">
        <v>263</v>
      </c>
      <c r="B25" s="163"/>
      <c r="C25" s="159">
        <f>60309+5162</f>
        <v>65471</v>
      </c>
      <c r="D25" s="159"/>
      <c r="E25" s="159">
        <f>27481+15667+107014</f>
        <v>150162</v>
      </c>
      <c r="F25" s="159">
        <f>35845+2224</f>
        <v>38069</v>
      </c>
      <c r="G25" s="159"/>
      <c r="H25" s="159"/>
      <c r="I25" s="159"/>
      <c r="J25" s="159">
        <v>5768</v>
      </c>
      <c r="K25" s="158">
        <v>199853</v>
      </c>
      <c r="L25" s="159">
        <v>2341</v>
      </c>
      <c r="M25" s="159">
        <f>15852+28119+40897</f>
        <v>84868</v>
      </c>
      <c r="N25" s="159">
        <f>55357+8454+33298+47507</f>
        <v>144616</v>
      </c>
      <c r="O25" s="159">
        <v>5976</v>
      </c>
      <c r="P25" s="159">
        <f>65596+45704</f>
        <v>111300</v>
      </c>
      <c r="Q25" s="159">
        <f t="shared" si="1"/>
        <v>808424</v>
      </c>
      <c r="S25" s="168" t="s">
        <v>263</v>
      </c>
      <c r="T25" s="166"/>
      <c r="U25" s="165">
        <f t="shared" si="2"/>
        <v>3.2009915246157723</v>
      </c>
      <c r="V25" s="165"/>
      <c r="W25" s="165">
        <f t="shared" si="9"/>
        <v>6.519428645855946</v>
      </c>
      <c r="X25" s="165">
        <f t="shared" si="10"/>
        <v>4.677223766867382</v>
      </c>
      <c r="Y25" s="165"/>
      <c r="Z25" s="165"/>
      <c r="AA25" s="165"/>
      <c r="AB25" s="165">
        <f t="shared" si="13"/>
        <v>0.7303244169939705</v>
      </c>
      <c r="AC25" s="165">
        <f t="shared" si="14"/>
        <v>7.228937016774427</v>
      </c>
      <c r="AD25" s="165">
        <f t="shared" si="3"/>
        <v>0.3193018732558425</v>
      </c>
      <c r="AE25" s="165">
        <f t="shared" si="4"/>
        <v>2.952250818175746</v>
      </c>
      <c r="AF25" s="165">
        <f t="shared" si="5"/>
        <v>6.756724556574766</v>
      </c>
      <c r="AG25" s="165">
        <f t="shared" si="15"/>
        <v>1.7358771175609418</v>
      </c>
      <c r="AH25" s="165">
        <f t="shared" si="6"/>
        <v>10.2171206997213</v>
      </c>
      <c r="AI25" s="165">
        <f t="shared" si="7"/>
        <v>3.25678005704433</v>
      </c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  <c r="ET25" s="136"/>
      <c r="EU25" s="136"/>
      <c r="EV25" s="136"/>
      <c r="EW25" s="136"/>
      <c r="EX25" s="136"/>
      <c r="EY25" s="136"/>
      <c r="EZ25" s="136"/>
      <c r="FA25" s="136"/>
      <c r="FB25" s="136"/>
      <c r="FC25" s="136"/>
      <c r="FD25" s="136"/>
      <c r="FE25" s="136"/>
      <c r="FF25" s="136"/>
      <c r="FG25" s="136"/>
      <c r="FH25" s="136"/>
      <c r="FI25" s="136"/>
      <c r="FJ25" s="136"/>
      <c r="FK25" s="136"/>
      <c r="FL25" s="136"/>
      <c r="FM25" s="136"/>
      <c r="FN25" s="136"/>
      <c r="FO25" s="136"/>
      <c r="FP25" s="136"/>
      <c r="FQ25" s="136"/>
      <c r="FR25" s="136"/>
      <c r="FS25" s="136"/>
      <c r="FT25" s="136"/>
      <c r="FU25" s="136"/>
      <c r="FV25" s="136"/>
      <c r="FW25" s="136"/>
      <c r="FX25" s="136"/>
      <c r="FY25" s="136"/>
      <c r="FZ25" s="136"/>
      <c r="GA25" s="136"/>
      <c r="GB25" s="136"/>
      <c r="GC25" s="136"/>
      <c r="GD25" s="136"/>
      <c r="GE25" s="136"/>
      <c r="GF25" s="136"/>
      <c r="GG25" s="136"/>
      <c r="GH25" s="136"/>
      <c r="GI25" s="136"/>
      <c r="GJ25" s="136"/>
      <c r="GK25" s="136"/>
      <c r="GL25" s="136"/>
      <c r="GM25" s="136"/>
      <c r="GN25" s="136"/>
      <c r="GO25" s="136"/>
      <c r="GP25" s="136"/>
      <c r="GQ25" s="136"/>
      <c r="GR25" s="136"/>
      <c r="GS25" s="136"/>
      <c r="GT25" s="136"/>
      <c r="GU25" s="136"/>
      <c r="GV25" s="136"/>
      <c r="GW25" s="136"/>
      <c r="GX25" s="136"/>
      <c r="GY25" s="136"/>
      <c r="GZ25" s="136"/>
      <c r="HA25" s="136"/>
      <c r="HB25" s="136"/>
      <c r="HC25" s="136"/>
      <c r="HD25" s="136"/>
      <c r="HE25" s="136"/>
      <c r="HF25" s="136"/>
      <c r="HG25" s="136"/>
      <c r="HH25" s="136"/>
    </row>
    <row r="26" spans="1:216" ht="15.75">
      <c r="A26" s="168" t="s">
        <v>264</v>
      </c>
      <c r="B26" s="163"/>
      <c r="C26" s="159">
        <v>62822</v>
      </c>
      <c r="D26" s="159">
        <v>11123</v>
      </c>
      <c r="F26" s="159">
        <f>70997+14097</f>
        <v>85094</v>
      </c>
      <c r="G26" s="159"/>
      <c r="H26" s="159">
        <v>50214</v>
      </c>
      <c r="I26" s="159"/>
      <c r="J26" s="159"/>
      <c r="K26" s="158">
        <v>213831</v>
      </c>
      <c r="L26" s="159">
        <v>15456</v>
      </c>
      <c r="M26" s="159"/>
      <c r="N26" s="142">
        <f>195355</f>
        <v>195355</v>
      </c>
      <c r="O26" s="159"/>
      <c r="P26" s="159">
        <v>27160</v>
      </c>
      <c r="Q26" s="159">
        <f t="shared" si="1"/>
        <v>661055</v>
      </c>
      <c r="S26" s="168" t="s">
        <v>264</v>
      </c>
      <c r="T26" s="166"/>
      <c r="U26" s="165">
        <f t="shared" si="2"/>
        <v>3.071477288561532</v>
      </c>
      <c r="V26" s="165">
        <f t="shared" si="8"/>
        <v>0.25406357825126236</v>
      </c>
      <c r="W26" s="165"/>
      <c r="X26" s="165">
        <f t="shared" si="10"/>
        <v>10.454797321122514</v>
      </c>
      <c r="Y26" s="165"/>
      <c r="Z26" s="165">
        <f t="shared" si="12"/>
        <v>2.7802031640078466</v>
      </c>
      <c r="AA26" s="165"/>
      <c r="AB26" s="165"/>
      <c r="AC26" s="165">
        <f t="shared" si="14"/>
        <v>7.7345390423656015</v>
      </c>
      <c r="AD26" s="165">
        <f t="shared" si="3"/>
        <v>2.108128899206451</v>
      </c>
      <c r="AE26" s="165"/>
      <c r="AF26" s="165">
        <f t="shared" si="5"/>
        <v>9.127343625530118</v>
      </c>
      <c r="AG26" s="165"/>
      <c r="AH26" s="165">
        <f t="shared" si="6"/>
        <v>2.4932344852150092</v>
      </c>
      <c r="AI26" s="165">
        <f t="shared" si="7"/>
        <v>2.6630960246225244</v>
      </c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  <c r="FZ26" s="136"/>
      <c r="GA26" s="136"/>
      <c r="GB26" s="136"/>
      <c r="GC26" s="136"/>
      <c r="GD26" s="136"/>
      <c r="GE26" s="136"/>
      <c r="GF26" s="136"/>
      <c r="GG26" s="136"/>
      <c r="GH26" s="136"/>
      <c r="GI26" s="136"/>
      <c r="GJ26" s="136"/>
      <c r="GK26" s="136"/>
      <c r="GL26" s="136"/>
      <c r="GM26" s="136"/>
      <c r="GN26" s="136"/>
      <c r="GO26" s="136"/>
      <c r="GP26" s="136"/>
      <c r="GQ26" s="136"/>
      <c r="GR26" s="136"/>
      <c r="GS26" s="136"/>
      <c r="GT26" s="136"/>
      <c r="GU26" s="136"/>
      <c r="GV26" s="136"/>
      <c r="GW26" s="136"/>
      <c r="GX26" s="136"/>
      <c r="GY26" s="136"/>
      <c r="GZ26" s="136"/>
      <c r="HA26" s="136"/>
      <c r="HB26" s="136"/>
      <c r="HC26" s="136"/>
      <c r="HD26" s="136"/>
      <c r="HE26" s="136"/>
      <c r="HF26" s="136"/>
      <c r="HG26" s="136"/>
      <c r="HH26" s="136"/>
    </row>
    <row r="27" spans="1:216" ht="15.75">
      <c r="A27" s="168" t="s">
        <v>265</v>
      </c>
      <c r="B27" s="163"/>
      <c r="C27" s="159">
        <v>11878</v>
      </c>
      <c r="D27" s="159">
        <f>39073+131866</f>
        <v>170939</v>
      </c>
      <c r="E27" s="159">
        <v>125417</v>
      </c>
      <c r="F27" s="159">
        <v>12777</v>
      </c>
      <c r="G27" s="159">
        <v>15656</v>
      </c>
      <c r="H27" s="159">
        <v>23377</v>
      </c>
      <c r="I27" s="159"/>
      <c r="J27" s="159">
        <v>5511</v>
      </c>
      <c r="K27" s="159">
        <v>43725</v>
      </c>
      <c r="L27" s="159"/>
      <c r="M27" s="159">
        <v>35334</v>
      </c>
      <c r="N27" s="159">
        <f>3956</f>
        <v>3956</v>
      </c>
      <c r="O27" s="159">
        <v>4073</v>
      </c>
      <c r="P27" s="159">
        <v>816</v>
      </c>
      <c r="Q27" s="159">
        <f t="shared" si="1"/>
        <v>453459</v>
      </c>
      <c r="S27" s="168" t="s">
        <v>265</v>
      </c>
      <c r="T27" s="166"/>
      <c r="U27" s="165">
        <f t="shared" si="2"/>
        <v>0.580736163024639</v>
      </c>
      <c r="V27" s="165">
        <f t="shared" si="8"/>
        <v>3.9044658817488567</v>
      </c>
      <c r="W27" s="165">
        <f t="shared" si="9"/>
        <v>5.44510050796683</v>
      </c>
      <c r="X27" s="165">
        <f t="shared" si="10"/>
        <v>1.5698045146776785</v>
      </c>
      <c r="Y27" s="165">
        <f t="shared" si="11"/>
        <v>0.6864026424923395</v>
      </c>
      <c r="Z27" s="165">
        <f t="shared" si="12"/>
        <v>1.2943165126261884</v>
      </c>
      <c r="AA27" s="165"/>
      <c r="AB27" s="165">
        <f t="shared" si="13"/>
        <v>0.6977839566667426</v>
      </c>
      <c r="AC27" s="165">
        <f t="shared" si="14"/>
        <v>1.5815888230772708</v>
      </c>
      <c r="AD27" s="165"/>
      <c r="AE27" s="165">
        <f t="shared" si="4"/>
        <v>1.2291420842887992</v>
      </c>
      <c r="AF27" s="165">
        <f t="shared" si="5"/>
        <v>0.18483157012923726</v>
      </c>
      <c r="AG27" s="165">
        <f t="shared" si="15"/>
        <v>1.1831036646294704</v>
      </c>
      <c r="AH27" s="165">
        <f t="shared" si="6"/>
        <v>0.0749071921920268</v>
      </c>
      <c r="AI27" s="165">
        <f t="shared" si="7"/>
        <v>1.8267842467408995</v>
      </c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136"/>
      <c r="GC27" s="136"/>
      <c r="GD27" s="136"/>
      <c r="GE27" s="136"/>
      <c r="GF27" s="136"/>
      <c r="GG27" s="136"/>
      <c r="GH27" s="136"/>
      <c r="GI27" s="136"/>
      <c r="GJ27" s="136"/>
      <c r="GK27" s="136"/>
      <c r="GL27" s="136"/>
      <c r="GM27" s="136"/>
      <c r="GN27" s="136"/>
      <c r="GO27" s="136"/>
      <c r="GP27" s="136"/>
      <c r="GQ27" s="136"/>
      <c r="GR27" s="136"/>
      <c r="GS27" s="136"/>
      <c r="GT27" s="136"/>
      <c r="GU27" s="136"/>
      <c r="GV27" s="136"/>
      <c r="GW27" s="136"/>
      <c r="GX27" s="136"/>
      <c r="GY27" s="136"/>
      <c r="GZ27" s="136"/>
      <c r="HA27" s="136"/>
      <c r="HB27" s="136"/>
      <c r="HC27" s="136"/>
      <c r="HD27" s="136"/>
      <c r="HE27" s="136"/>
      <c r="HF27" s="136"/>
      <c r="HG27" s="136"/>
      <c r="HH27" s="136"/>
    </row>
    <row r="28" spans="1:216" ht="12.75">
      <c r="A28" s="168"/>
      <c r="B28" s="163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S28" s="168"/>
      <c r="T28" s="166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136"/>
      <c r="EK28" s="136"/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136"/>
      <c r="EW28" s="136"/>
      <c r="EX28" s="136"/>
      <c r="EY28" s="136"/>
      <c r="EZ28" s="136"/>
      <c r="FA28" s="136"/>
      <c r="FB28" s="136"/>
      <c r="FC28" s="136"/>
      <c r="FD28" s="136"/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6"/>
      <c r="FP28" s="136"/>
      <c r="FQ28" s="136"/>
      <c r="FR28" s="136"/>
      <c r="FS28" s="136"/>
      <c r="FT28" s="136"/>
      <c r="FU28" s="136"/>
      <c r="FV28" s="136"/>
      <c r="FW28" s="136"/>
      <c r="FX28" s="136"/>
      <c r="FY28" s="136"/>
      <c r="FZ28" s="136"/>
      <c r="GA28" s="136"/>
      <c r="GB28" s="136"/>
      <c r="GC28" s="136"/>
      <c r="GD28" s="136"/>
      <c r="GE28" s="136"/>
      <c r="GF28" s="136"/>
      <c r="GG28" s="136"/>
      <c r="GH28" s="136"/>
      <c r="GI28" s="136"/>
      <c r="GJ28" s="136"/>
      <c r="GK28" s="136"/>
      <c r="GL28" s="136"/>
      <c r="GM28" s="136"/>
      <c r="GN28" s="136"/>
      <c r="GO28" s="136"/>
      <c r="GP28" s="136"/>
      <c r="GQ28" s="136"/>
      <c r="GR28" s="136"/>
      <c r="GS28" s="136"/>
      <c r="GT28" s="136"/>
      <c r="GU28" s="136"/>
      <c r="GV28" s="136"/>
      <c r="GW28" s="136"/>
      <c r="GX28" s="136"/>
      <c r="GY28" s="136"/>
      <c r="GZ28" s="136"/>
      <c r="HA28" s="136"/>
      <c r="HB28" s="136"/>
      <c r="HC28" s="136"/>
      <c r="HD28" s="136"/>
      <c r="HE28" s="136"/>
      <c r="HF28" s="136"/>
      <c r="HG28" s="136"/>
      <c r="HH28" s="136"/>
    </row>
    <row r="29" spans="1:216" ht="12.75">
      <c r="A29" s="168" t="s">
        <v>39</v>
      </c>
      <c r="B29" s="163"/>
      <c r="C29" s="158">
        <v>2045335</v>
      </c>
      <c r="D29" s="158">
        <v>4378038</v>
      </c>
      <c r="E29" s="158">
        <v>2303300</v>
      </c>
      <c r="F29" s="158">
        <v>813923</v>
      </c>
      <c r="G29" s="158">
        <v>2280877</v>
      </c>
      <c r="H29" s="158">
        <v>1806127</v>
      </c>
      <c r="I29" s="158">
        <v>459000</v>
      </c>
      <c r="J29" s="158">
        <v>789786</v>
      </c>
      <c r="K29" s="158">
        <f>SUM(K7:K27)</f>
        <v>2764625</v>
      </c>
      <c r="L29" s="158">
        <v>733162</v>
      </c>
      <c r="M29" s="158">
        <v>2874688</v>
      </c>
      <c r="N29" s="158">
        <v>2140327</v>
      </c>
      <c r="O29" s="158">
        <v>344264</v>
      </c>
      <c r="P29" s="158">
        <v>1089348</v>
      </c>
      <c r="Q29" s="159">
        <f t="shared" si="1"/>
        <v>24822800</v>
      </c>
      <c r="S29" s="168" t="s">
        <v>39</v>
      </c>
      <c r="T29" s="169"/>
      <c r="U29" s="170">
        <f>SUM(U7:U28)</f>
        <v>100.00000000000001</v>
      </c>
      <c r="V29" s="170">
        <f aca="true" t="shared" si="16" ref="V29:AI29">SUM(V7:V28)</f>
        <v>100.00000000000003</v>
      </c>
      <c r="W29" s="170">
        <f t="shared" si="16"/>
        <v>100</v>
      </c>
      <c r="X29" s="170">
        <f t="shared" si="16"/>
        <v>100.00000000000001</v>
      </c>
      <c r="Y29" s="170">
        <f t="shared" si="16"/>
        <v>99.99999999999999</v>
      </c>
      <c r="Z29" s="170">
        <f t="shared" si="16"/>
        <v>99.99999999999996</v>
      </c>
      <c r="AA29" s="170">
        <f t="shared" si="16"/>
        <v>100</v>
      </c>
      <c r="AB29" s="170">
        <f t="shared" si="16"/>
        <v>100.00000000000001</v>
      </c>
      <c r="AC29" s="170">
        <f t="shared" si="16"/>
        <v>99.99999999999999</v>
      </c>
      <c r="AD29" s="170">
        <f t="shared" si="16"/>
        <v>100.00000000000001</v>
      </c>
      <c r="AE29" s="170">
        <f t="shared" si="16"/>
        <v>99.99999999999999</v>
      </c>
      <c r="AF29" s="170">
        <f t="shared" si="16"/>
        <v>99.99999999999999</v>
      </c>
      <c r="AG29" s="170">
        <f t="shared" si="16"/>
        <v>100</v>
      </c>
      <c r="AH29" s="170">
        <f t="shared" si="16"/>
        <v>100.00000000000003</v>
      </c>
      <c r="AI29" s="170">
        <f t="shared" si="16"/>
        <v>100</v>
      </c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M29" s="136"/>
      <c r="EN29" s="136"/>
      <c r="EO29" s="136"/>
      <c r="EP29" s="136"/>
      <c r="EQ29" s="136"/>
      <c r="ER29" s="136"/>
      <c r="ES29" s="136"/>
      <c r="ET29" s="136"/>
      <c r="EU29" s="136"/>
      <c r="EV29" s="136"/>
      <c r="EW29" s="136"/>
      <c r="EX29" s="136"/>
      <c r="EY29" s="136"/>
      <c r="EZ29" s="136"/>
      <c r="FA29" s="136"/>
      <c r="FB29" s="136"/>
      <c r="FC29" s="136"/>
      <c r="FD29" s="136"/>
      <c r="FE29" s="136"/>
      <c r="FF29" s="136"/>
      <c r="FG29" s="136"/>
      <c r="FH29" s="136"/>
      <c r="FI29" s="136"/>
      <c r="FJ29" s="136"/>
      <c r="FK29" s="136"/>
      <c r="FL29" s="136"/>
      <c r="FM29" s="136"/>
      <c r="FN29" s="136"/>
      <c r="FO29" s="136"/>
      <c r="FP29" s="136"/>
      <c r="FQ29" s="136"/>
      <c r="FR29" s="136"/>
      <c r="FS29" s="136"/>
      <c r="FT29" s="136"/>
      <c r="FU29" s="136"/>
      <c r="FV29" s="136"/>
      <c r="FW29" s="136"/>
      <c r="FX29" s="136"/>
      <c r="FY29" s="136"/>
      <c r="FZ29" s="136"/>
      <c r="GA29" s="136"/>
      <c r="GB29" s="136"/>
      <c r="GC29" s="136"/>
      <c r="GD29" s="136"/>
      <c r="GE29" s="136"/>
      <c r="GF29" s="136"/>
      <c r="GG29" s="136"/>
      <c r="GH29" s="136"/>
      <c r="GI29" s="136"/>
      <c r="GJ29" s="136"/>
      <c r="GK29" s="136"/>
      <c r="GL29" s="136"/>
      <c r="GM29" s="136"/>
      <c r="GN29" s="136"/>
      <c r="GO29" s="136"/>
      <c r="GP29" s="136"/>
      <c r="GQ29" s="136"/>
      <c r="GR29" s="136"/>
      <c r="GS29" s="136"/>
      <c r="GT29" s="136"/>
      <c r="GU29" s="136"/>
      <c r="GV29" s="136"/>
      <c r="GW29" s="136"/>
      <c r="GX29" s="136"/>
      <c r="GY29" s="136"/>
      <c r="GZ29" s="136"/>
      <c r="HA29" s="136"/>
      <c r="HB29" s="136"/>
      <c r="HC29" s="136"/>
      <c r="HD29" s="136"/>
      <c r="HE29" s="136"/>
      <c r="HF29" s="136"/>
      <c r="HG29" s="136"/>
      <c r="HH29" s="136"/>
    </row>
    <row r="30" spans="1:216" ht="12.75">
      <c r="A30" s="168"/>
      <c r="B30" s="163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S30" s="168"/>
      <c r="T30" s="163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  <c r="FH30" s="136"/>
      <c r="FI30" s="136"/>
      <c r="FJ30" s="136"/>
      <c r="FK30" s="136"/>
      <c r="FL30" s="136"/>
      <c r="FM30" s="136"/>
      <c r="FN30" s="136"/>
      <c r="FO30" s="136"/>
      <c r="FP30" s="136"/>
      <c r="FQ30" s="136"/>
      <c r="FR30" s="136"/>
      <c r="FS30" s="136"/>
      <c r="FT30" s="136"/>
      <c r="FU30" s="136"/>
      <c r="FV30" s="136"/>
      <c r="FW30" s="136"/>
      <c r="FX30" s="136"/>
      <c r="FY30" s="136"/>
      <c r="FZ30" s="136"/>
      <c r="GA30" s="136"/>
      <c r="GB30" s="136"/>
      <c r="GC30" s="136"/>
      <c r="GD30" s="136"/>
      <c r="GE30" s="136"/>
      <c r="GF30" s="136"/>
      <c r="GG30" s="136"/>
      <c r="GH30" s="136"/>
      <c r="GI30" s="136"/>
      <c r="GJ30" s="136"/>
      <c r="GK30" s="136"/>
      <c r="GL30" s="136"/>
      <c r="GM30" s="136"/>
      <c r="GN30" s="136"/>
      <c r="GO30" s="136"/>
      <c r="GP30" s="136"/>
      <c r="GQ30" s="136"/>
      <c r="GR30" s="136"/>
      <c r="GS30" s="136"/>
      <c r="GT30" s="136"/>
      <c r="GU30" s="136"/>
      <c r="GV30" s="136"/>
      <c r="GW30" s="136"/>
      <c r="GX30" s="136"/>
      <c r="GY30" s="136"/>
      <c r="GZ30" s="136"/>
      <c r="HA30" s="136"/>
      <c r="HB30" s="136"/>
      <c r="HC30" s="136"/>
      <c r="HD30" s="136"/>
      <c r="HE30" s="136"/>
      <c r="HF30" s="136"/>
      <c r="HG30" s="136"/>
      <c r="HH30" s="136"/>
    </row>
    <row r="31" spans="1:216" ht="12.75">
      <c r="A31" s="168" t="s">
        <v>40</v>
      </c>
      <c r="B31" s="163"/>
      <c r="C31" s="158">
        <v>3651876</v>
      </c>
      <c r="D31" s="158">
        <v>7638813</v>
      </c>
      <c r="E31" s="158">
        <v>3913421</v>
      </c>
      <c r="F31" s="158">
        <v>1406865</v>
      </c>
      <c r="G31" s="158">
        <v>3441210</v>
      </c>
      <c r="H31" s="158">
        <v>3022353</v>
      </c>
      <c r="I31" s="158">
        <v>716367</v>
      </c>
      <c r="J31" s="158">
        <v>1287323</v>
      </c>
      <c r="K31" s="158">
        <v>4609125</v>
      </c>
      <c r="L31" s="158">
        <v>1203608</v>
      </c>
      <c r="M31" s="158">
        <v>4867313</v>
      </c>
      <c r="N31" s="158">
        <v>3518091</v>
      </c>
      <c r="O31" s="158">
        <v>554266</v>
      </c>
      <c r="P31" s="158">
        <v>1845431</v>
      </c>
      <c r="Q31" s="159">
        <f t="shared" si="1"/>
        <v>41676062</v>
      </c>
      <c r="S31" s="168"/>
      <c r="T31" s="163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  <c r="FZ31" s="136"/>
      <c r="GA31" s="136"/>
      <c r="GB31" s="136"/>
      <c r="GC31" s="136"/>
      <c r="GD31" s="136"/>
      <c r="GE31" s="136"/>
      <c r="GF31" s="136"/>
      <c r="GG31" s="136"/>
      <c r="GH31" s="136"/>
      <c r="GI31" s="136"/>
      <c r="GJ31" s="136"/>
      <c r="GK31" s="136"/>
      <c r="GL31" s="136"/>
      <c r="GM31" s="136"/>
      <c r="GN31" s="136"/>
      <c r="GO31" s="136"/>
      <c r="GP31" s="136"/>
      <c r="GQ31" s="136"/>
      <c r="GR31" s="136"/>
      <c r="GS31" s="136"/>
      <c r="GT31" s="136"/>
      <c r="GU31" s="136"/>
      <c r="GV31" s="136"/>
      <c r="GW31" s="136"/>
      <c r="GX31" s="136"/>
      <c r="GY31" s="136"/>
      <c r="GZ31" s="136"/>
      <c r="HA31" s="136"/>
      <c r="HB31" s="136"/>
      <c r="HC31" s="136"/>
      <c r="HD31" s="136"/>
      <c r="HE31" s="136"/>
      <c r="HF31" s="136"/>
      <c r="HG31" s="136"/>
      <c r="HH31" s="136"/>
    </row>
    <row r="32" spans="1:216" ht="12.75">
      <c r="A32" s="168" t="s">
        <v>42</v>
      </c>
      <c r="B32" s="163"/>
      <c r="C32" s="158">
        <v>2607115</v>
      </c>
      <c r="D32" s="158">
        <v>5573402</v>
      </c>
      <c r="E32" s="158">
        <v>2834868</v>
      </c>
      <c r="F32" s="158">
        <v>979780</v>
      </c>
      <c r="G32" s="158">
        <v>2638414</v>
      </c>
      <c r="H32" s="158">
        <v>2156460</v>
      </c>
      <c r="I32" s="158">
        <v>531512</v>
      </c>
      <c r="J32" s="158">
        <v>919925</v>
      </c>
      <c r="K32" s="158">
        <v>3347956</v>
      </c>
      <c r="L32" s="158">
        <v>826510</v>
      </c>
      <c r="M32" s="158">
        <v>3293673</v>
      </c>
      <c r="N32" s="158">
        <v>2479817</v>
      </c>
      <c r="O32" s="158">
        <v>372338</v>
      </c>
      <c r="P32" s="158">
        <v>1188237</v>
      </c>
      <c r="Q32" s="159">
        <f t="shared" si="1"/>
        <v>29750007</v>
      </c>
      <c r="S32" s="168"/>
      <c r="T32" s="163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  <c r="FH32" s="136"/>
      <c r="FI32" s="136"/>
      <c r="FJ32" s="136"/>
      <c r="FK32" s="136"/>
      <c r="FL32" s="136"/>
      <c r="FM32" s="136"/>
      <c r="FN32" s="136"/>
      <c r="FO32" s="136"/>
      <c r="FP32" s="136"/>
      <c r="FQ32" s="136"/>
      <c r="FR32" s="136"/>
      <c r="FS32" s="136"/>
      <c r="FT32" s="136"/>
      <c r="FU32" s="136"/>
      <c r="FV32" s="136"/>
      <c r="FW32" s="136"/>
      <c r="FX32" s="136"/>
      <c r="FY32" s="136"/>
      <c r="FZ32" s="136"/>
      <c r="GA32" s="136"/>
      <c r="GB32" s="136"/>
      <c r="GC32" s="136"/>
      <c r="GD32" s="136"/>
      <c r="GE32" s="136"/>
      <c r="GF32" s="136"/>
      <c r="GG32" s="136"/>
      <c r="GH32" s="136"/>
      <c r="GI32" s="136"/>
      <c r="GJ32" s="136"/>
      <c r="GK32" s="136"/>
      <c r="GL32" s="136"/>
      <c r="GM32" s="136"/>
      <c r="GN32" s="136"/>
      <c r="GO32" s="136"/>
      <c r="GP32" s="136"/>
      <c r="GQ32" s="136"/>
      <c r="GR32" s="136"/>
      <c r="GS32" s="136"/>
      <c r="GT32" s="136"/>
      <c r="GU32" s="136"/>
      <c r="GV32" s="136"/>
      <c r="GW32" s="136"/>
      <c r="GX32" s="136"/>
      <c r="GY32" s="136"/>
      <c r="GZ32" s="136"/>
      <c r="HA32" s="136"/>
      <c r="HB32" s="136"/>
      <c r="HC32" s="136"/>
      <c r="HD32" s="136"/>
      <c r="HE32" s="136"/>
      <c r="HF32" s="136"/>
      <c r="HG32" s="136"/>
      <c r="HH32" s="136"/>
    </row>
    <row r="33" spans="1:216" ht="12.75">
      <c r="A33" s="168" t="s">
        <v>44</v>
      </c>
      <c r="B33" s="163"/>
      <c r="C33" s="172">
        <f>C32*100/C31</f>
        <v>71.3911151419161</v>
      </c>
      <c r="D33" s="172">
        <f aca="true" t="shared" si="17" ref="D33:Q33">D32*100/D31</f>
        <v>72.96162374965849</v>
      </c>
      <c r="E33" s="172">
        <f t="shared" si="17"/>
        <v>72.43963785138374</v>
      </c>
      <c r="F33" s="172">
        <f t="shared" si="17"/>
        <v>69.64278733211786</v>
      </c>
      <c r="G33" s="172">
        <f t="shared" si="17"/>
        <v>76.67111277719174</v>
      </c>
      <c r="H33" s="172">
        <f t="shared" si="17"/>
        <v>71.35036840501424</v>
      </c>
      <c r="I33" s="172">
        <f t="shared" si="17"/>
        <v>74.19548918361677</v>
      </c>
      <c r="J33" s="172">
        <f t="shared" si="17"/>
        <v>71.46030949497523</v>
      </c>
      <c r="K33" s="172">
        <f t="shared" si="17"/>
        <v>72.63756135926016</v>
      </c>
      <c r="L33" s="172">
        <f t="shared" si="17"/>
        <v>68.6693674352447</v>
      </c>
      <c r="M33" s="172">
        <f t="shared" si="17"/>
        <v>67.66922529946194</v>
      </c>
      <c r="N33" s="172">
        <f t="shared" si="17"/>
        <v>70.48757408492276</v>
      </c>
      <c r="O33" s="172">
        <f t="shared" si="17"/>
        <v>67.17677072019572</v>
      </c>
      <c r="P33" s="172">
        <f t="shared" si="17"/>
        <v>64.38804810366793</v>
      </c>
      <c r="Q33" s="172">
        <f t="shared" si="17"/>
        <v>71.38392058251569</v>
      </c>
      <c r="S33" s="168"/>
      <c r="T33" s="163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</row>
    <row r="34" spans="1:216" ht="12.75">
      <c r="A34" s="168" t="s">
        <v>67</v>
      </c>
      <c r="B34" s="163"/>
      <c r="C34" s="173">
        <f>C29/C32*100</f>
        <v>78.45204373416593</v>
      </c>
      <c r="D34" s="173">
        <f aca="true" t="shared" si="18" ref="D34:Q34">D29/D32*100</f>
        <v>78.55234558712972</v>
      </c>
      <c r="E34" s="173">
        <f t="shared" si="18"/>
        <v>81.24893293091601</v>
      </c>
      <c r="F34" s="173">
        <f t="shared" si="18"/>
        <v>83.07201616689461</v>
      </c>
      <c r="G34" s="173">
        <f t="shared" si="18"/>
        <v>86.44879082661024</v>
      </c>
      <c r="H34" s="173">
        <f t="shared" si="18"/>
        <v>83.75425465809707</v>
      </c>
      <c r="I34" s="173">
        <f t="shared" si="18"/>
        <v>86.35741055705233</v>
      </c>
      <c r="J34" s="173">
        <f t="shared" si="18"/>
        <v>85.8533032584178</v>
      </c>
      <c r="K34" s="173">
        <f t="shared" si="18"/>
        <v>82.57650339490722</v>
      </c>
      <c r="L34" s="173">
        <f t="shared" si="18"/>
        <v>88.70576278568922</v>
      </c>
      <c r="M34" s="173">
        <f t="shared" si="18"/>
        <v>87.27909540503869</v>
      </c>
      <c r="N34" s="173">
        <f t="shared" si="18"/>
        <v>86.30987689817434</v>
      </c>
      <c r="O34" s="173">
        <f t="shared" si="18"/>
        <v>92.46007659707041</v>
      </c>
      <c r="P34" s="173">
        <f t="shared" si="18"/>
        <v>91.67767036374057</v>
      </c>
      <c r="Q34" s="173">
        <f t="shared" si="18"/>
        <v>83.43796356081529</v>
      </c>
      <c r="S34" s="168"/>
      <c r="T34" s="163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/>
      <c r="ER34" s="136"/>
      <c r="ES34" s="136"/>
      <c r="ET34" s="136"/>
      <c r="EU34" s="136"/>
      <c r="EV34" s="136"/>
      <c r="EW34" s="136"/>
      <c r="EX34" s="136"/>
      <c r="EY34" s="136"/>
      <c r="EZ34" s="136"/>
      <c r="FA34" s="136"/>
      <c r="FB34" s="136"/>
      <c r="FC34" s="136"/>
      <c r="FD34" s="136"/>
      <c r="FE34" s="136"/>
      <c r="FF34" s="136"/>
      <c r="FG34" s="136"/>
      <c r="FH34" s="136"/>
      <c r="FI34" s="136"/>
      <c r="FJ34" s="136"/>
      <c r="FK34" s="136"/>
      <c r="FL34" s="136"/>
      <c r="FM34" s="136"/>
      <c r="FN34" s="136"/>
      <c r="FO34" s="136"/>
      <c r="FP34" s="136"/>
      <c r="FQ34" s="136"/>
      <c r="FR34" s="136"/>
      <c r="FS34" s="136"/>
      <c r="FT34" s="136"/>
      <c r="FU34" s="136"/>
      <c r="FV34" s="136"/>
      <c r="FW34" s="136"/>
      <c r="FX34" s="136"/>
      <c r="FY34" s="136"/>
      <c r="FZ34" s="136"/>
      <c r="GA34" s="136"/>
      <c r="GB34" s="136"/>
      <c r="GC34" s="136"/>
      <c r="GD34" s="136"/>
      <c r="GE34" s="136"/>
      <c r="GF34" s="136"/>
      <c r="GG34" s="136"/>
      <c r="GH34" s="136"/>
      <c r="GI34" s="136"/>
      <c r="GJ34" s="136"/>
      <c r="GK34" s="136"/>
      <c r="GL34" s="136"/>
      <c r="GM34" s="136"/>
      <c r="GN34" s="136"/>
      <c r="GO34" s="136"/>
      <c r="GP34" s="136"/>
      <c r="GQ34" s="136"/>
      <c r="GR34" s="136"/>
      <c r="GS34" s="136"/>
      <c r="GT34" s="136"/>
      <c r="GU34" s="136"/>
      <c r="GV34" s="136"/>
      <c r="GW34" s="136"/>
      <c r="GX34" s="136"/>
      <c r="GY34" s="136"/>
      <c r="GZ34" s="136"/>
      <c r="HA34" s="136"/>
      <c r="HB34" s="136"/>
      <c r="HC34" s="136"/>
      <c r="HD34" s="136"/>
      <c r="HE34" s="136"/>
      <c r="HF34" s="136"/>
      <c r="HG34" s="136"/>
      <c r="HH34" s="136"/>
    </row>
    <row r="35" spans="1:216" ht="12.75">
      <c r="A35" s="168" t="s">
        <v>46</v>
      </c>
      <c r="B35" s="163"/>
      <c r="C35" s="158">
        <v>180218</v>
      </c>
      <c r="D35" s="158">
        <v>284718</v>
      </c>
      <c r="E35" s="158">
        <v>126566</v>
      </c>
      <c r="F35" s="158">
        <v>43727</v>
      </c>
      <c r="G35" s="158">
        <v>109918</v>
      </c>
      <c r="H35" s="158">
        <v>90240</v>
      </c>
      <c r="I35" s="158">
        <v>24970</v>
      </c>
      <c r="J35" s="158">
        <v>54212</v>
      </c>
      <c r="K35" s="158">
        <v>134636</v>
      </c>
      <c r="L35" s="158">
        <v>41486</v>
      </c>
      <c r="M35" s="158">
        <v>214505</v>
      </c>
      <c r="N35" s="158">
        <v>141426</v>
      </c>
      <c r="O35" s="158">
        <v>18791</v>
      </c>
      <c r="P35" s="158">
        <v>62957</v>
      </c>
      <c r="Q35" s="159">
        <f>SUM(C35:P35)</f>
        <v>1528370</v>
      </c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6"/>
      <c r="FF35" s="136"/>
      <c r="FG35" s="136"/>
      <c r="FH35" s="136"/>
      <c r="FI35" s="136"/>
      <c r="FJ35" s="136"/>
      <c r="FK35" s="136"/>
      <c r="FL35" s="136"/>
      <c r="FM35" s="136"/>
      <c r="FN35" s="136"/>
      <c r="FO35" s="136"/>
      <c r="FP35" s="136"/>
      <c r="FQ35" s="136"/>
      <c r="FR35" s="136"/>
      <c r="FS35" s="136"/>
      <c r="FT35" s="136"/>
      <c r="FU35" s="136"/>
      <c r="FV35" s="136"/>
      <c r="FW35" s="136"/>
      <c r="FX35" s="136"/>
      <c r="FY35" s="136"/>
      <c r="FZ35" s="136"/>
      <c r="GA35" s="136"/>
      <c r="GB35" s="136"/>
      <c r="GC35" s="136"/>
      <c r="GD35" s="136"/>
      <c r="GE35" s="136"/>
      <c r="GF35" s="136"/>
      <c r="GG35" s="136"/>
      <c r="GH35" s="136"/>
      <c r="GI35" s="136"/>
      <c r="GJ35" s="136"/>
      <c r="GK35" s="136"/>
      <c r="GL35" s="136"/>
      <c r="GM35" s="136"/>
      <c r="GN35" s="136"/>
      <c r="GO35" s="136"/>
      <c r="GP35" s="136"/>
      <c r="GQ35" s="136"/>
      <c r="GR35" s="136"/>
      <c r="GS35" s="136"/>
      <c r="GT35" s="136"/>
      <c r="GU35" s="136"/>
      <c r="GV35" s="136"/>
      <c r="GW35" s="136"/>
      <c r="GX35" s="136"/>
      <c r="GY35" s="136"/>
      <c r="GZ35" s="136"/>
      <c r="HA35" s="136"/>
      <c r="HB35" s="136"/>
      <c r="HC35" s="136"/>
      <c r="HD35" s="136"/>
      <c r="HE35" s="136"/>
      <c r="HF35" s="136"/>
      <c r="HG35" s="136"/>
      <c r="HH35" s="136"/>
    </row>
    <row r="36" spans="1:216" ht="12.75">
      <c r="A36" s="168" t="s">
        <v>44</v>
      </c>
      <c r="B36" s="163"/>
      <c r="C36" s="172">
        <f aca="true" t="shared" si="19" ref="C36:Q36">C35*100/C32</f>
        <v>6.9125450929475685</v>
      </c>
      <c r="D36" s="172">
        <f t="shared" si="19"/>
        <v>5.108513615203067</v>
      </c>
      <c r="E36" s="172">
        <f t="shared" si="19"/>
        <v>4.464617047425135</v>
      </c>
      <c r="F36" s="172">
        <f t="shared" si="19"/>
        <v>4.462940660148196</v>
      </c>
      <c r="G36" s="172">
        <f t="shared" si="19"/>
        <v>4.166063400209368</v>
      </c>
      <c r="H36" s="172">
        <f t="shared" si="19"/>
        <v>4.184635931109318</v>
      </c>
      <c r="I36" s="172">
        <f t="shared" si="19"/>
        <v>4.697918391306311</v>
      </c>
      <c r="J36" s="172">
        <f t="shared" si="19"/>
        <v>5.893089110525315</v>
      </c>
      <c r="K36" s="172">
        <f t="shared" si="19"/>
        <v>4.021438752480618</v>
      </c>
      <c r="L36" s="172">
        <f t="shared" si="19"/>
        <v>5.019419002794884</v>
      </c>
      <c r="M36" s="172">
        <f t="shared" si="19"/>
        <v>6.512638018406806</v>
      </c>
      <c r="N36" s="172">
        <f t="shared" si="19"/>
        <v>5.703082122592111</v>
      </c>
      <c r="O36" s="172">
        <f t="shared" si="19"/>
        <v>5.046758590313103</v>
      </c>
      <c r="P36" s="172">
        <f t="shared" si="19"/>
        <v>5.298353779591109</v>
      </c>
      <c r="Q36" s="172">
        <f t="shared" si="19"/>
        <v>5.13737694246593</v>
      </c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36"/>
      <c r="EU36" s="136"/>
      <c r="EV36" s="136"/>
      <c r="EW36" s="136"/>
      <c r="EX36" s="136"/>
      <c r="EY36" s="136"/>
      <c r="EZ36" s="136"/>
      <c r="FA36" s="136"/>
      <c r="FB36" s="136"/>
      <c r="FC36" s="136"/>
      <c r="FD36" s="136"/>
      <c r="FE36" s="136"/>
      <c r="FF36" s="136"/>
      <c r="FG36" s="136"/>
      <c r="FH36" s="136"/>
      <c r="FI36" s="136"/>
      <c r="FJ36" s="136"/>
      <c r="FK36" s="136"/>
      <c r="FL36" s="136"/>
      <c r="FM36" s="136"/>
      <c r="FN36" s="136"/>
      <c r="FO36" s="136"/>
      <c r="FP36" s="136"/>
      <c r="FQ36" s="136"/>
      <c r="FR36" s="136"/>
      <c r="FS36" s="136"/>
      <c r="FT36" s="136"/>
      <c r="FU36" s="136"/>
      <c r="FV36" s="136"/>
      <c r="FW36" s="136"/>
      <c r="FX36" s="136"/>
      <c r="FY36" s="136"/>
      <c r="FZ36" s="136"/>
      <c r="GA36" s="136"/>
      <c r="GB36" s="136"/>
      <c r="GC36" s="136"/>
      <c r="GD36" s="136"/>
      <c r="GE36" s="136"/>
      <c r="GF36" s="136"/>
      <c r="GG36" s="136"/>
      <c r="GH36" s="136"/>
      <c r="GI36" s="136"/>
      <c r="GJ36" s="136"/>
      <c r="GK36" s="136"/>
      <c r="GL36" s="136"/>
      <c r="GM36" s="136"/>
      <c r="GN36" s="136"/>
      <c r="GO36" s="136"/>
      <c r="GP36" s="136"/>
      <c r="GQ36" s="136"/>
      <c r="GR36" s="136"/>
      <c r="GS36" s="136"/>
      <c r="GT36" s="136"/>
      <c r="GU36" s="136"/>
      <c r="GV36" s="136"/>
      <c r="GW36" s="136"/>
      <c r="GX36" s="136"/>
      <c r="GY36" s="136"/>
      <c r="GZ36" s="136"/>
      <c r="HA36" s="136"/>
      <c r="HB36" s="136"/>
      <c r="HC36" s="136"/>
      <c r="HD36" s="136"/>
      <c r="HE36" s="136"/>
      <c r="HF36" s="136"/>
      <c r="HG36" s="136"/>
      <c r="HH36" s="136"/>
    </row>
    <row r="37" spans="1:216" ht="12.75">
      <c r="A37" s="174" t="s">
        <v>167</v>
      </c>
      <c r="B37" s="163"/>
      <c r="C37" s="158">
        <v>43916</v>
      </c>
      <c r="D37" s="158">
        <v>81533</v>
      </c>
      <c r="E37" s="158">
        <v>43086</v>
      </c>
      <c r="F37" s="158">
        <v>11242</v>
      </c>
      <c r="G37" s="158">
        <v>35774</v>
      </c>
      <c r="H37" s="158">
        <v>31736</v>
      </c>
      <c r="I37" s="158">
        <v>7459</v>
      </c>
      <c r="J37" s="158">
        <v>21732</v>
      </c>
      <c r="K37" s="158">
        <v>36339</v>
      </c>
      <c r="L37" s="158">
        <v>15304</v>
      </c>
      <c r="M37" s="158">
        <v>96519</v>
      </c>
      <c r="N37" s="158"/>
      <c r="O37" s="158">
        <v>5261</v>
      </c>
      <c r="P37" s="158">
        <v>24562</v>
      </c>
      <c r="Q37" s="159">
        <f>SUM(C37:P37)</f>
        <v>454463</v>
      </c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  <c r="DS37" s="136"/>
      <c r="DT37" s="136"/>
      <c r="DU37" s="136"/>
      <c r="DV37" s="136"/>
      <c r="DW37" s="136"/>
      <c r="DX37" s="136"/>
      <c r="DY37" s="136"/>
      <c r="DZ37" s="136"/>
      <c r="EA37" s="136"/>
      <c r="EB37" s="136"/>
      <c r="EC37" s="136"/>
      <c r="ED37" s="136"/>
      <c r="EE37" s="136"/>
      <c r="EF37" s="136"/>
      <c r="EG37" s="136"/>
      <c r="EH37" s="136"/>
      <c r="EI37" s="136"/>
      <c r="EJ37" s="136"/>
      <c r="EK37" s="136"/>
      <c r="EL37" s="136"/>
      <c r="EM37" s="136"/>
      <c r="EN37" s="136"/>
      <c r="EO37" s="136"/>
      <c r="EP37" s="136"/>
      <c r="EQ37" s="136"/>
      <c r="ER37" s="136"/>
      <c r="ES37" s="136"/>
      <c r="ET37" s="136"/>
      <c r="EU37" s="136"/>
      <c r="EV37" s="136"/>
      <c r="EW37" s="136"/>
      <c r="EX37" s="136"/>
      <c r="EY37" s="136"/>
      <c r="EZ37" s="136"/>
      <c r="FA37" s="136"/>
      <c r="FB37" s="136"/>
      <c r="FC37" s="136"/>
      <c r="FD37" s="136"/>
      <c r="FE37" s="136"/>
      <c r="FF37" s="136"/>
      <c r="FG37" s="136"/>
      <c r="FH37" s="136"/>
      <c r="FI37" s="136"/>
      <c r="FJ37" s="136"/>
      <c r="FK37" s="136"/>
      <c r="FL37" s="136"/>
      <c r="FM37" s="136"/>
      <c r="FN37" s="136"/>
      <c r="FO37" s="136"/>
      <c r="FP37" s="136"/>
      <c r="FQ37" s="136"/>
      <c r="FR37" s="136"/>
      <c r="FS37" s="136"/>
      <c r="FT37" s="136"/>
      <c r="FU37" s="136"/>
      <c r="FV37" s="136"/>
      <c r="FW37" s="136"/>
      <c r="FX37" s="136"/>
      <c r="FY37" s="136"/>
      <c r="FZ37" s="136"/>
      <c r="GA37" s="136"/>
      <c r="GB37" s="136"/>
      <c r="GC37" s="136"/>
      <c r="GD37" s="136"/>
      <c r="GE37" s="136"/>
      <c r="GF37" s="136"/>
      <c r="GG37" s="136"/>
      <c r="GH37" s="136"/>
      <c r="GI37" s="136"/>
      <c r="GJ37" s="136"/>
      <c r="GK37" s="136"/>
      <c r="GL37" s="136"/>
      <c r="GM37" s="136"/>
      <c r="GN37" s="136"/>
      <c r="GO37" s="136"/>
      <c r="GP37" s="136"/>
      <c r="GQ37" s="136"/>
      <c r="GR37" s="136"/>
      <c r="GS37" s="136"/>
      <c r="GT37" s="136"/>
      <c r="GU37" s="136"/>
      <c r="GV37" s="136"/>
      <c r="GW37" s="136"/>
      <c r="GX37" s="136"/>
      <c r="GY37" s="136"/>
      <c r="GZ37" s="136"/>
      <c r="HA37" s="136"/>
      <c r="HB37" s="136"/>
      <c r="HC37" s="136"/>
      <c r="HD37" s="136"/>
      <c r="HE37" s="136"/>
      <c r="HF37" s="136"/>
      <c r="HG37" s="136"/>
      <c r="HH37" s="136"/>
    </row>
    <row r="38" spans="1:216" ht="12.75">
      <c r="A38" s="175" t="s">
        <v>168</v>
      </c>
      <c r="B38" s="175"/>
      <c r="C38" s="170">
        <f>C37*100/C35</f>
        <v>24.368265101155266</v>
      </c>
      <c r="D38" s="170">
        <f aca="true" t="shared" si="20" ref="D38:Q38">D37*100/D35</f>
        <v>28.636405144739708</v>
      </c>
      <c r="E38" s="170">
        <f t="shared" si="20"/>
        <v>34.04231784207449</v>
      </c>
      <c r="F38" s="170">
        <f t="shared" si="20"/>
        <v>25.709515859766277</v>
      </c>
      <c r="G38" s="170">
        <f t="shared" si="20"/>
        <v>32.54607980494551</v>
      </c>
      <c r="H38" s="170">
        <f t="shared" si="20"/>
        <v>35.16843971631206</v>
      </c>
      <c r="I38" s="170">
        <f t="shared" si="20"/>
        <v>29.87184621545855</v>
      </c>
      <c r="J38" s="170">
        <f t="shared" si="20"/>
        <v>40.08706559433336</v>
      </c>
      <c r="K38" s="170">
        <f t="shared" si="20"/>
        <v>26.990552303990018</v>
      </c>
      <c r="L38" s="170">
        <f t="shared" si="20"/>
        <v>36.88955310225136</v>
      </c>
      <c r="M38" s="170">
        <f>M37*100/M35</f>
        <v>44.996153935805694</v>
      </c>
      <c r="N38" s="170"/>
      <c r="O38" s="170">
        <f t="shared" si="20"/>
        <v>27.997445585652706</v>
      </c>
      <c r="P38" s="170">
        <f t="shared" si="20"/>
        <v>39.01393014279588</v>
      </c>
      <c r="Q38" s="170">
        <f t="shared" si="20"/>
        <v>29.73514266833293</v>
      </c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  <c r="CV38" s="136"/>
      <c r="CW38" s="136"/>
      <c r="CX38" s="136"/>
      <c r="CY38" s="136"/>
      <c r="CZ38" s="136"/>
      <c r="DA38" s="136"/>
      <c r="DB38" s="136"/>
      <c r="DC38" s="136"/>
      <c r="DD38" s="136"/>
      <c r="DE38" s="136"/>
      <c r="DF38" s="136"/>
      <c r="DG38" s="136"/>
      <c r="DH38" s="136"/>
      <c r="DI38" s="136"/>
      <c r="DJ38" s="136"/>
      <c r="DK38" s="136"/>
      <c r="DL38" s="136"/>
      <c r="DM38" s="136"/>
      <c r="DN38" s="136"/>
      <c r="DO38" s="136"/>
      <c r="DP38" s="136"/>
      <c r="DQ38" s="136"/>
      <c r="DR38" s="136"/>
      <c r="DS38" s="136"/>
      <c r="DT38" s="136"/>
      <c r="DU38" s="136"/>
      <c r="DV38" s="136"/>
      <c r="DW38" s="136"/>
      <c r="DX38" s="136"/>
      <c r="DY38" s="136"/>
      <c r="DZ38" s="136"/>
      <c r="EA38" s="136"/>
      <c r="EB38" s="136"/>
      <c r="EC38" s="136"/>
      <c r="ED38" s="136"/>
      <c r="EE38" s="136"/>
      <c r="EF38" s="136"/>
      <c r="EG38" s="136"/>
      <c r="EH38" s="136"/>
      <c r="EI38" s="136"/>
      <c r="EJ38" s="136"/>
      <c r="EK38" s="136"/>
      <c r="EL38" s="136"/>
      <c r="EM38" s="136"/>
      <c r="EN38" s="136"/>
      <c r="EO38" s="136"/>
      <c r="EP38" s="136"/>
      <c r="EQ38" s="136"/>
      <c r="ER38" s="136"/>
      <c r="ES38" s="136"/>
      <c r="ET38" s="136"/>
      <c r="EU38" s="136"/>
      <c r="EV38" s="136"/>
      <c r="EW38" s="136"/>
      <c r="EX38" s="136"/>
      <c r="EY38" s="136"/>
      <c r="EZ38" s="136"/>
      <c r="FA38" s="136"/>
      <c r="FB38" s="136"/>
      <c r="FC38" s="136"/>
      <c r="FD38" s="136"/>
      <c r="FE38" s="136"/>
      <c r="FF38" s="136"/>
      <c r="FG38" s="136"/>
      <c r="FH38" s="136"/>
      <c r="FI38" s="136"/>
      <c r="FJ38" s="136"/>
      <c r="FK38" s="136"/>
      <c r="FL38" s="136"/>
      <c r="FM38" s="136"/>
      <c r="FN38" s="136"/>
      <c r="FO38" s="136"/>
      <c r="FP38" s="136"/>
      <c r="FQ38" s="136"/>
      <c r="FR38" s="136"/>
      <c r="FS38" s="136"/>
      <c r="FT38" s="136"/>
      <c r="FU38" s="136"/>
      <c r="FV38" s="136"/>
      <c r="FW38" s="136"/>
      <c r="FX38" s="136"/>
      <c r="FY38" s="136"/>
      <c r="FZ38" s="136"/>
      <c r="GA38" s="136"/>
      <c r="GB38" s="136"/>
      <c r="GC38" s="136"/>
      <c r="GD38" s="136"/>
      <c r="GE38" s="136"/>
      <c r="GF38" s="136"/>
      <c r="GG38" s="136"/>
      <c r="GH38" s="136"/>
      <c r="GI38" s="136"/>
      <c r="GJ38" s="136"/>
      <c r="GK38" s="136"/>
      <c r="GL38" s="136"/>
      <c r="GM38" s="136"/>
      <c r="GN38" s="136"/>
      <c r="GO38" s="136"/>
      <c r="GP38" s="136"/>
      <c r="GQ38" s="136"/>
      <c r="GR38" s="136"/>
      <c r="GS38" s="136"/>
      <c r="GT38" s="136"/>
      <c r="GU38" s="136"/>
      <c r="GV38" s="136"/>
      <c r="GW38" s="136"/>
      <c r="GX38" s="136"/>
      <c r="GY38" s="136"/>
      <c r="GZ38" s="136"/>
      <c r="HA38" s="136"/>
      <c r="HB38" s="136"/>
      <c r="HC38" s="136"/>
      <c r="HD38" s="136"/>
      <c r="HE38" s="136"/>
      <c r="HF38" s="136"/>
      <c r="HG38" s="136"/>
      <c r="HH38" s="136"/>
    </row>
    <row r="39" spans="1:216" ht="15.75">
      <c r="A39" s="176" t="s">
        <v>266</v>
      </c>
      <c r="B39" s="163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6"/>
      <c r="DE39" s="136"/>
      <c r="DF39" s="136"/>
      <c r="DG39" s="136"/>
      <c r="DH39" s="136"/>
      <c r="DI39" s="136"/>
      <c r="DJ39" s="136"/>
      <c r="DK39" s="136"/>
      <c r="DL39" s="136"/>
      <c r="DM39" s="136"/>
      <c r="DN39" s="136"/>
      <c r="DO39" s="136"/>
      <c r="DP39" s="136"/>
      <c r="DQ39" s="136"/>
      <c r="DR39" s="136"/>
      <c r="DS39" s="136"/>
      <c r="DT39" s="136"/>
      <c r="DU39" s="136"/>
      <c r="DV39" s="136"/>
      <c r="DW39" s="136"/>
      <c r="DX39" s="136"/>
      <c r="DY39" s="136"/>
      <c r="DZ39" s="136"/>
      <c r="EA39" s="136"/>
      <c r="EB39" s="136"/>
      <c r="EC39" s="136"/>
      <c r="ED39" s="136"/>
      <c r="EE39" s="136"/>
      <c r="EF39" s="136"/>
      <c r="EG39" s="136"/>
      <c r="EH39" s="136"/>
      <c r="EI39" s="136"/>
      <c r="EJ39" s="136"/>
      <c r="EK39" s="136"/>
      <c r="EL39" s="136"/>
      <c r="EM39" s="136"/>
      <c r="EN39" s="136"/>
      <c r="EO39" s="136"/>
      <c r="EP39" s="136"/>
      <c r="EQ39" s="136"/>
      <c r="ER39" s="136"/>
      <c r="ES39" s="136"/>
      <c r="ET39" s="136"/>
      <c r="EU39" s="136"/>
      <c r="EV39" s="136"/>
      <c r="EW39" s="136"/>
      <c r="EX39" s="136"/>
      <c r="EY39" s="136"/>
      <c r="EZ39" s="136"/>
      <c r="FA39" s="136"/>
      <c r="FB39" s="136"/>
      <c r="FC39" s="136"/>
      <c r="FD39" s="136"/>
      <c r="FE39" s="136"/>
      <c r="FF39" s="136"/>
      <c r="FG39" s="136"/>
      <c r="FH39" s="136"/>
      <c r="FI39" s="136"/>
      <c r="FJ39" s="136"/>
      <c r="FK39" s="136"/>
      <c r="FL39" s="136"/>
      <c r="FM39" s="136"/>
      <c r="FN39" s="136"/>
      <c r="FO39" s="136"/>
      <c r="FP39" s="136"/>
      <c r="FQ39" s="136"/>
      <c r="FR39" s="136"/>
      <c r="FS39" s="136"/>
      <c r="FT39" s="136"/>
      <c r="FU39" s="136"/>
      <c r="FV39" s="136"/>
      <c r="FW39" s="136"/>
      <c r="FX39" s="136"/>
      <c r="FY39" s="136"/>
      <c r="FZ39" s="136"/>
      <c r="GA39" s="136"/>
      <c r="GB39" s="136"/>
      <c r="GC39" s="136"/>
      <c r="GD39" s="136"/>
      <c r="GE39" s="136"/>
      <c r="GF39" s="136"/>
      <c r="GG39" s="136"/>
      <c r="GH39" s="136"/>
      <c r="GI39" s="136"/>
      <c r="GJ39" s="136"/>
      <c r="GK39" s="136"/>
      <c r="GL39" s="136"/>
      <c r="GM39" s="136"/>
      <c r="GN39" s="136"/>
      <c r="GO39" s="136"/>
      <c r="GP39" s="136"/>
      <c r="GQ39" s="136"/>
      <c r="GR39" s="136"/>
      <c r="GS39" s="136"/>
      <c r="GT39" s="136"/>
      <c r="GU39" s="136"/>
      <c r="GV39" s="136"/>
      <c r="GW39" s="136"/>
      <c r="GX39" s="136"/>
      <c r="GY39" s="136"/>
      <c r="GZ39" s="136"/>
      <c r="HA39" s="136"/>
      <c r="HB39" s="136"/>
      <c r="HC39" s="136"/>
      <c r="HD39" s="136"/>
      <c r="HE39" s="136"/>
      <c r="HF39" s="136"/>
      <c r="HG39" s="136"/>
      <c r="HH39" s="136"/>
    </row>
    <row r="40" spans="1:216" ht="15.75">
      <c r="A40" s="176" t="s">
        <v>267</v>
      </c>
      <c r="B40" s="163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6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6"/>
      <c r="DQ40" s="136"/>
      <c r="DR40" s="136"/>
      <c r="DS40" s="136"/>
      <c r="DT40" s="136"/>
      <c r="DU40" s="136"/>
      <c r="DV40" s="136"/>
      <c r="DW40" s="136"/>
      <c r="DX40" s="136"/>
      <c r="DY40" s="136"/>
      <c r="DZ40" s="136"/>
      <c r="EA40" s="136"/>
      <c r="EB40" s="136"/>
      <c r="EC40" s="136"/>
      <c r="ED40" s="136"/>
      <c r="EE40" s="136"/>
      <c r="EF40" s="136"/>
      <c r="EG40" s="136"/>
      <c r="EH40" s="136"/>
      <c r="EI40" s="136"/>
      <c r="EJ40" s="136"/>
      <c r="EK40" s="136"/>
      <c r="EL40" s="136"/>
      <c r="EM40" s="136"/>
      <c r="EN40" s="136"/>
      <c r="EO40" s="136"/>
      <c r="EP40" s="136"/>
      <c r="EQ40" s="136"/>
      <c r="ER40" s="136"/>
      <c r="ES40" s="136"/>
      <c r="ET40" s="136"/>
      <c r="EU40" s="136"/>
      <c r="EV40" s="136"/>
      <c r="EW40" s="136"/>
      <c r="EX40" s="136"/>
      <c r="EY40" s="136"/>
      <c r="EZ40" s="136"/>
      <c r="FA40" s="136"/>
      <c r="FB40" s="136"/>
      <c r="FC40" s="136"/>
      <c r="FD40" s="136"/>
      <c r="FE40" s="136"/>
      <c r="FF40" s="136"/>
      <c r="FG40" s="136"/>
      <c r="FH40" s="136"/>
      <c r="FI40" s="136"/>
      <c r="FJ40" s="136"/>
      <c r="FK40" s="136"/>
      <c r="FL40" s="136"/>
      <c r="FM40" s="136"/>
      <c r="FN40" s="136"/>
      <c r="FO40" s="136"/>
      <c r="FP40" s="136"/>
      <c r="FQ40" s="136"/>
      <c r="FR40" s="136"/>
      <c r="FS40" s="136"/>
      <c r="FT40" s="136"/>
      <c r="FU40" s="136"/>
      <c r="FV40" s="136"/>
      <c r="FW40" s="136"/>
      <c r="FX40" s="136"/>
      <c r="FY40" s="136"/>
      <c r="FZ40" s="136"/>
      <c r="GA40" s="136"/>
      <c r="GB40" s="136"/>
      <c r="GC40" s="136"/>
      <c r="GD40" s="136"/>
      <c r="GE40" s="136"/>
      <c r="GF40" s="136"/>
      <c r="GG40" s="136"/>
      <c r="GH40" s="136"/>
      <c r="GI40" s="136"/>
      <c r="GJ40" s="136"/>
      <c r="GK40" s="136"/>
      <c r="GL40" s="136"/>
      <c r="GM40" s="136"/>
      <c r="GN40" s="136"/>
      <c r="GO40" s="136"/>
      <c r="GP40" s="136"/>
      <c r="GQ40" s="136"/>
      <c r="GR40" s="136"/>
      <c r="GS40" s="136"/>
      <c r="GT40" s="136"/>
      <c r="GU40" s="136"/>
      <c r="GV40" s="136"/>
      <c r="GW40" s="136"/>
      <c r="GX40" s="136"/>
      <c r="GY40" s="136"/>
      <c r="GZ40" s="136"/>
      <c r="HA40" s="136"/>
      <c r="HB40" s="136"/>
      <c r="HC40" s="136"/>
      <c r="HD40" s="136"/>
      <c r="HE40" s="136"/>
      <c r="HF40" s="136"/>
      <c r="HG40" s="136"/>
      <c r="HH40" s="136"/>
    </row>
    <row r="41" spans="1:216" ht="15.75">
      <c r="A41" s="176" t="s">
        <v>268</v>
      </c>
      <c r="B41" s="163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6"/>
      <c r="DF41" s="136"/>
      <c r="DG41" s="136"/>
      <c r="DH41" s="136"/>
      <c r="DI41" s="136"/>
      <c r="DJ41" s="136"/>
      <c r="DK41" s="136"/>
      <c r="DL41" s="136"/>
      <c r="DM41" s="136"/>
      <c r="DN41" s="136"/>
      <c r="DO41" s="136"/>
      <c r="DP41" s="136"/>
      <c r="DQ41" s="136"/>
      <c r="DR41" s="136"/>
      <c r="DS41" s="136"/>
      <c r="DT41" s="136"/>
      <c r="DU41" s="136"/>
      <c r="DV41" s="136"/>
      <c r="DW41" s="136"/>
      <c r="DX41" s="136"/>
      <c r="DY41" s="136"/>
      <c r="DZ41" s="136"/>
      <c r="EA41" s="136"/>
      <c r="EB41" s="136"/>
      <c r="EC41" s="136"/>
      <c r="ED41" s="136"/>
      <c r="EE41" s="136"/>
      <c r="EF41" s="136"/>
      <c r="EG41" s="136"/>
      <c r="EH41" s="136"/>
      <c r="EI41" s="136"/>
      <c r="EJ41" s="136"/>
      <c r="EK41" s="136"/>
      <c r="EL41" s="136"/>
      <c r="EM41" s="136"/>
      <c r="EN41" s="136"/>
      <c r="EO41" s="136"/>
      <c r="EP41" s="136"/>
      <c r="EQ41" s="136"/>
      <c r="ER41" s="136"/>
      <c r="ES41" s="136"/>
      <c r="ET41" s="136"/>
      <c r="EU41" s="136"/>
      <c r="EV41" s="136"/>
      <c r="EW41" s="136"/>
      <c r="EX41" s="136"/>
      <c r="EY41" s="136"/>
      <c r="EZ41" s="136"/>
      <c r="FA41" s="136"/>
      <c r="FB41" s="136"/>
      <c r="FC41" s="136"/>
      <c r="FD41" s="136"/>
      <c r="FE41" s="136"/>
      <c r="FF41" s="136"/>
      <c r="FG41" s="136"/>
      <c r="FH41" s="136"/>
      <c r="FI41" s="136"/>
      <c r="FJ41" s="136"/>
      <c r="FK41" s="136"/>
      <c r="FL41" s="136"/>
      <c r="FM41" s="136"/>
      <c r="FN41" s="136"/>
      <c r="FO41" s="136"/>
      <c r="FP41" s="136"/>
      <c r="FQ41" s="136"/>
      <c r="FR41" s="136"/>
      <c r="FS41" s="136"/>
      <c r="FT41" s="136"/>
      <c r="FU41" s="136"/>
      <c r="FV41" s="136"/>
      <c r="FW41" s="136"/>
      <c r="FX41" s="136"/>
      <c r="FY41" s="136"/>
      <c r="FZ41" s="136"/>
      <c r="GA41" s="136"/>
      <c r="GB41" s="136"/>
      <c r="GC41" s="136"/>
      <c r="GD41" s="136"/>
      <c r="GE41" s="136"/>
      <c r="GF41" s="136"/>
      <c r="GG41" s="136"/>
      <c r="GH41" s="136"/>
      <c r="GI41" s="136"/>
      <c r="GJ41" s="136"/>
      <c r="GK41" s="136"/>
      <c r="GL41" s="136"/>
      <c r="GM41" s="136"/>
      <c r="GN41" s="136"/>
      <c r="GO41" s="136"/>
      <c r="GP41" s="136"/>
      <c r="GQ41" s="136"/>
      <c r="GR41" s="136"/>
      <c r="GS41" s="136"/>
      <c r="GT41" s="136"/>
      <c r="GU41" s="136"/>
      <c r="GV41" s="136"/>
      <c r="GW41" s="136"/>
      <c r="GX41" s="136"/>
      <c r="GY41" s="136"/>
      <c r="GZ41" s="136"/>
      <c r="HA41" s="136"/>
      <c r="HB41" s="136"/>
      <c r="HC41" s="136"/>
      <c r="HD41" s="136"/>
      <c r="HE41" s="136"/>
      <c r="HF41" s="136"/>
      <c r="HG41" s="136"/>
      <c r="HH41" s="136"/>
    </row>
    <row r="42" spans="1:216" ht="15.75">
      <c r="A42" s="176" t="s">
        <v>269</v>
      </c>
      <c r="B42" s="163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136"/>
      <c r="CX42" s="136"/>
      <c r="CY42" s="136"/>
      <c r="CZ42" s="136"/>
      <c r="DA42" s="136"/>
      <c r="DB42" s="136"/>
      <c r="DC42" s="136"/>
      <c r="DD42" s="136"/>
      <c r="DE42" s="136"/>
      <c r="DF42" s="136"/>
      <c r="DG42" s="136"/>
      <c r="DH42" s="136"/>
      <c r="DI42" s="136"/>
      <c r="DJ42" s="136"/>
      <c r="DK42" s="136"/>
      <c r="DL42" s="136"/>
      <c r="DM42" s="136"/>
      <c r="DN42" s="136"/>
      <c r="DO42" s="136"/>
      <c r="DP42" s="136"/>
      <c r="DQ42" s="136"/>
      <c r="DR42" s="136"/>
      <c r="DS42" s="136"/>
      <c r="DT42" s="136"/>
      <c r="DU42" s="136"/>
      <c r="DV42" s="136"/>
      <c r="DW42" s="136"/>
      <c r="DX42" s="136"/>
      <c r="DY42" s="136"/>
      <c r="DZ42" s="136"/>
      <c r="EA42" s="136"/>
      <c r="EB42" s="136"/>
      <c r="EC42" s="136"/>
      <c r="ED42" s="136"/>
      <c r="EE42" s="136"/>
      <c r="EF42" s="136"/>
      <c r="EG42" s="136"/>
      <c r="EH42" s="136"/>
      <c r="EI42" s="136"/>
      <c r="EJ42" s="136"/>
      <c r="EK42" s="136"/>
      <c r="EL42" s="136"/>
      <c r="EM42" s="136"/>
      <c r="EN42" s="136"/>
      <c r="EO42" s="136"/>
      <c r="EP42" s="136"/>
      <c r="EQ42" s="136"/>
      <c r="ER42" s="136"/>
      <c r="ES42" s="136"/>
      <c r="ET42" s="136"/>
      <c r="EU42" s="136"/>
      <c r="EV42" s="136"/>
      <c r="EW42" s="136"/>
      <c r="EX42" s="136"/>
      <c r="EY42" s="136"/>
      <c r="EZ42" s="136"/>
      <c r="FA42" s="136"/>
      <c r="FB42" s="136"/>
      <c r="FC42" s="136"/>
      <c r="FD42" s="136"/>
      <c r="FE42" s="136"/>
      <c r="FF42" s="136"/>
      <c r="FG42" s="136"/>
      <c r="FH42" s="136"/>
      <c r="FI42" s="136"/>
      <c r="FJ42" s="136"/>
      <c r="FK42" s="136"/>
      <c r="FL42" s="136"/>
      <c r="FM42" s="136"/>
      <c r="FN42" s="136"/>
      <c r="FO42" s="136"/>
      <c r="FP42" s="136"/>
      <c r="FQ42" s="136"/>
      <c r="FR42" s="136"/>
      <c r="FS42" s="136"/>
      <c r="FT42" s="136"/>
      <c r="FU42" s="136"/>
      <c r="FV42" s="136"/>
      <c r="FW42" s="136"/>
      <c r="FX42" s="136"/>
      <c r="FY42" s="136"/>
      <c r="FZ42" s="136"/>
      <c r="GA42" s="136"/>
      <c r="GB42" s="136"/>
      <c r="GC42" s="136"/>
      <c r="GD42" s="136"/>
      <c r="GE42" s="136"/>
      <c r="GF42" s="136"/>
      <c r="GG42" s="136"/>
      <c r="GH42" s="136"/>
      <c r="GI42" s="136"/>
      <c r="GJ42" s="136"/>
      <c r="GK42" s="136"/>
      <c r="GL42" s="136"/>
      <c r="GM42" s="136"/>
      <c r="GN42" s="136"/>
      <c r="GO42" s="136"/>
      <c r="GP42" s="136"/>
      <c r="GQ42" s="136"/>
      <c r="GR42" s="136"/>
      <c r="GS42" s="136"/>
      <c r="GT42" s="136"/>
      <c r="GU42" s="136"/>
      <c r="GV42" s="136"/>
      <c r="GW42" s="136"/>
      <c r="GX42" s="136"/>
      <c r="GY42" s="136"/>
      <c r="GZ42" s="136"/>
      <c r="HA42" s="136"/>
      <c r="HB42" s="136"/>
      <c r="HC42" s="136"/>
      <c r="HD42" s="136"/>
      <c r="HE42" s="136"/>
      <c r="HF42" s="136"/>
      <c r="HG42" s="136"/>
      <c r="HH42" s="136"/>
    </row>
    <row r="43" spans="1:216" ht="15.75">
      <c r="A43" s="176" t="s">
        <v>270</v>
      </c>
      <c r="B43" s="163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6"/>
      <c r="DA43" s="136"/>
      <c r="DB43" s="136"/>
      <c r="DC43" s="136"/>
      <c r="DD43" s="136"/>
      <c r="DE43" s="136"/>
      <c r="DF43" s="136"/>
      <c r="DG43" s="136"/>
      <c r="DH43" s="136"/>
      <c r="DI43" s="136"/>
      <c r="DJ43" s="136"/>
      <c r="DK43" s="136"/>
      <c r="DL43" s="136"/>
      <c r="DM43" s="136"/>
      <c r="DN43" s="136"/>
      <c r="DO43" s="136"/>
      <c r="DP43" s="136"/>
      <c r="DQ43" s="136"/>
      <c r="DR43" s="136"/>
      <c r="DS43" s="136"/>
      <c r="DT43" s="136"/>
      <c r="DU43" s="136"/>
      <c r="DV43" s="136"/>
      <c r="DW43" s="136"/>
      <c r="DX43" s="136"/>
      <c r="DY43" s="136"/>
      <c r="DZ43" s="136"/>
      <c r="EA43" s="136"/>
      <c r="EB43" s="136"/>
      <c r="EC43" s="136"/>
      <c r="ED43" s="136"/>
      <c r="EE43" s="136"/>
      <c r="EF43" s="136"/>
      <c r="EG43" s="136"/>
      <c r="EH43" s="136"/>
      <c r="EI43" s="136"/>
      <c r="EJ43" s="136"/>
      <c r="EK43" s="136"/>
      <c r="EL43" s="136"/>
      <c r="EM43" s="136"/>
      <c r="EN43" s="136"/>
      <c r="EO43" s="136"/>
      <c r="EP43" s="136"/>
      <c r="EQ43" s="136"/>
      <c r="ER43" s="136"/>
      <c r="ES43" s="136"/>
      <c r="ET43" s="136"/>
      <c r="EU43" s="136"/>
      <c r="EV43" s="136"/>
      <c r="EW43" s="136"/>
      <c r="EX43" s="136"/>
      <c r="EY43" s="136"/>
      <c r="EZ43" s="136"/>
      <c r="FA43" s="136"/>
      <c r="FB43" s="136"/>
      <c r="FC43" s="136"/>
      <c r="FD43" s="136"/>
      <c r="FE43" s="136"/>
      <c r="FF43" s="136"/>
      <c r="FG43" s="136"/>
      <c r="FH43" s="136"/>
      <c r="FI43" s="136"/>
      <c r="FJ43" s="136"/>
      <c r="FK43" s="136"/>
      <c r="FL43" s="136"/>
      <c r="FM43" s="136"/>
      <c r="FN43" s="136"/>
      <c r="FO43" s="136"/>
      <c r="FP43" s="136"/>
      <c r="FQ43" s="136"/>
      <c r="FR43" s="136"/>
      <c r="FS43" s="136"/>
      <c r="FT43" s="136"/>
      <c r="FU43" s="136"/>
      <c r="FV43" s="136"/>
      <c r="FW43" s="136"/>
      <c r="FX43" s="136"/>
      <c r="FY43" s="136"/>
      <c r="FZ43" s="136"/>
      <c r="GA43" s="136"/>
      <c r="GB43" s="136"/>
      <c r="GC43" s="136"/>
      <c r="GD43" s="136"/>
      <c r="GE43" s="136"/>
      <c r="GF43" s="136"/>
      <c r="GG43" s="136"/>
      <c r="GH43" s="136"/>
      <c r="GI43" s="136"/>
      <c r="GJ43" s="136"/>
      <c r="GK43" s="136"/>
      <c r="GL43" s="136"/>
      <c r="GM43" s="136"/>
      <c r="GN43" s="136"/>
      <c r="GO43" s="136"/>
      <c r="GP43" s="136"/>
      <c r="GQ43" s="136"/>
      <c r="GR43" s="136"/>
      <c r="GS43" s="136"/>
      <c r="GT43" s="136"/>
      <c r="GU43" s="136"/>
      <c r="GV43" s="136"/>
      <c r="GW43" s="136"/>
      <c r="GX43" s="136"/>
      <c r="GY43" s="136"/>
      <c r="GZ43" s="136"/>
      <c r="HA43" s="136"/>
      <c r="HB43" s="136"/>
      <c r="HC43" s="136"/>
      <c r="HD43" s="136"/>
      <c r="HE43" s="136"/>
      <c r="HF43" s="136"/>
      <c r="HG43" s="136"/>
      <c r="HH43" s="136"/>
    </row>
    <row r="44" spans="1:216" ht="15.75">
      <c r="A44" s="176" t="s">
        <v>271</v>
      </c>
      <c r="B44" s="163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6"/>
      <c r="DA44" s="136"/>
      <c r="DB44" s="136"/>
      <c r="DC44" s="136"/>
      <c r="DD44" s="136"/>
      <c r="DE44" s="136"/>
      <c r="DF44" s="136"/>
      <c r="DG44" s="136"/>
      <c r="DH44" s="136"/>
      <c r="DI44" s="136"/>
      <c r="DJ44" s="136"/>
      <c r="DK44" s="136"/>
      <c r="DL44" s="136"/>
      <c r="DM44" s="136"/>
      <c r="DN44" s="136"/>
      <c r="DO44" s="136"/>
      <c r="DP44" s="136"/>
      <c r="DQ44" s="136"/>
      <c r="DR44" s="136"/>
      <c r="DS44" s="136"/>
      <c r="DT44" s="136"/>
      <c r="DU44" s="136"/>
      <c r="DV44" s="136"/>
      <c r="DW44" s="136"/>
      <c r="DX44" s="136"/>
      <c r="DY44" s="136"/>
      <c r="DZ44" s="136"/>
      <c r="EA44" s="136"/>
      <c r="EB44" s="136"/>
      <c r="EC44" s="136"/>
      <c r="ED44" s="136"/>
      <c r="EE44" s="136"/>
      <c r="EF44" s="136"/>
      <c r="EG44" s="136"/>
      <c r="EH44" s="136"/>
      <c r="EI44" s="136"/>
      <c r="EJ44" s="136"/>
      <c r="EK44" s="136"/>
      <c r="EL44" s="136"/>
      <c r="EM44" s="136"/>
      <c r="EN44" s="136"/>
      <c r="EO44" s="136"/>
      <c r="EP44" s="136"/>
      <c r="EQ44" s="136"/>
      <c r="ER44" s="136"/>
      <c r="ES44" s="136"/>
      <c r="ET44" s="136"/>
      <c r="EU44" s="136"/>
      <c r="EV44" s="136"/>
      <c r="EW44" s="136"/>
      <c r="EX44" s="136"/>
      <c r="EY44" s="136"/>
      <c r="EZ44" s="136"/>
      <c r="FA44" s="136"/>
      <c r="FB44" s="136"/>
      <c r="FC44" s="136"/>
      <c r="FD44" s="136"/>
      <c r="FE44" s="136"/>
      <c r="FF44" s="136"/>
      <c r="FG44" s="136"/>
      <c r="FH44" s="136"/>
      <c r="FI44" s="136"/>
      <c r="FJ44" s="136"/>
      <c r="FK44" s="136"/>
      <c r="FL44" s="136"/>
      <c r="FM44" s="136"/>
      <c r="FN44" s="136"/>
      <c r="FO44" s="136"/>
      <c r="FP44" s="136"/>
      <c r="FQ44" s="136"/>
      <c r="FR44" s="136"/>
      <c r="FS44" s="136"/>
      <c r="FT44" s="136"/>
      <c r="FU44" s="136"/>
      <c r="FV44" s="136"/>
      <c r="FW44" s="136"/>
      <c r="FX44" s="136"/>
      <c r="FY44" s="136"/>
      <c r="FZ44" s="136"/>
      <c r="GA44" s="136"/>
      <c r="GB44" s="136"/>
      <c r="GC44" s="136"/>
      <c r="GD44" s="136"/>
      <c r="GE44" s="136"/>
      <c r="GF44" s="136"/>
      <c r="GG44" s="136"/>
      <c r="GH44" s="136"/>
      <c r="GI44" s="136"/>
      <c r="GJ44" s="136"/>
      <c r="GK44" s="136"/>
      <c r="GL44" s="136"/>
      <c r="GM44" s="136"/>
      <c r="GN44" s="136"/>
      <c r="GO44" s="136"/>
      <c r="GP44" s="136"/>
      <c r="GQ44" s="136"/>
      <c r="GR44" s="136"/>
      <c r="GS44" s="136"/>
      <c r="GT44" s="136"/>
      <c r="GU44" s="136"/>
      <c r="GV44" s="136"/>
      <c r="GW44" s="136"/>
      <c r="GX44" s="136"/>
      <c r="GY44" s="136"/>
      <c r="GZ44" s="136"/>
      <c r="HA44" s="136"/>
      <c r="HB44" s="136"/>
      <c r="HC44" s="136"/>
      <c r="HD44" s="136"/>
      <c r="HE44" s="136"/>
      <c r="HF44" s="136"/>
      <c r="HG44" s="136"/>
      <c r="HH44" s="136"/>
    </row>
    <row r="45" spans="2:216" ht="12.75">
      <c r="B45" s="163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  <c r="CV45" s="136"/>
      <c r="CW45" s="136"/>
      <c r="CX45" s="136"/>
      <c r="CY45" s="136"/>
      <c r="CZ45" s="136"/>
      <c r="DA45" s="136"/>
      <c r="DB45" s="136"/>
      <c r="DC45" s="136"/>
      <c r="DD45" s="136"/>
      <c r="DE45" s="136"/>
      <c r="DF45" s="136"/>
      <c r="DG45" s="136"/>
      <c r="DH45" s="136"/>
      <c r="DI45" s="136"/>
      <c r="DJ45" s="136"/>
      <c r="DK45" s="136"/>
      <c r="DL45" s="136"/>
      <c r="DM45" s="136"/>
      <c r="DN45" s="136"/>
      <c r="DO45" s="136"/>
      <c r="DP45" s="136"/>
      <c r="DQ45" s="136"/>
      <c r="DR45" s="136"/>
      <c r="DS45" s="136"/>
      <c r="DT45" s="136"/>
      <c r="DU45" s="136"/>
      <c r="DV45" s="136"/>
      <c r="DW45" s="136"/>
      <c r="DX45" s="136"/>
      <c r="DY45" s="136"/>
      <c r="DZ45" s="136"/>
      <c r="EA45" s="136"/>
      <c r="EB45" s="136"/>
      <c r="EC45" s="136"/>
      <c r="ED45" s="136"/>
      <c r="EE45" s="136"/>
      <c r="EF45" s="136"/>
      <c r="EG45" s="136"/>
      <c r="EH45" s="136"/>
      <c r="EI45" s="136"/>
      <c r="EJ45" s="136"/>
      <c r="EK45" s="136"/>
      <c r="EL45" s="136"/>
      <c r="EM45" s="136"/>
      <c r="EN45" s="136"/>
      <c r="EO45" s="136"/>
      <c r="EP45" s="136"/>
      <c r="EQ45" s="136"/>
      <c r="ER45" s="136"/>
      <c r="ES45" s="136"/>
      <c r="ET45" s="136"/>
      <c r="EU45" s="136"/>
      <c r="EV45" s="136"/>
      <c r="EW45" s="136"/>
      <c r="EX45" s="136"/>
      <c r="EY45" s="136"/>
      <c r="EZ45" s="136"/>
      <c r="FA45" s="136"/>
      <c r="FB45" s="136"/>
      <c r="FC45" s="136"/>
      <c r="FD45" s="136"/>
      <c r="FE45" s="136"/>
      <c r="FF45" s="136"/>
      <c r="FG45" s="136"/>
      <c r="FH45" s="136"/>
      <c r="FI45" s="136"/>
      <c r="FJ45" s="136"/>
      <c r="FK45" s="136"/>
      <c r="FL45" s="136"/>
      <c r="FM45" s="136"/>
      <c r="FN45" s="136"/>
      <c r="FO45" s="136"/>
      <c r="FP45" s="136"/>
      <c r="FQ45" s="136"/>
      <c r="FR45" s="136"/>
      <c r="FS45" s="136"/>
      <c r="FT45" s="136"/>
      <c r="FU45" s="136"/>
      <c r="FV45" s="136"/>
      <c r="FW45" s="136"/>
      <c r="FX45" s="136"/>
      <c r="FY45" s="136"/>
      <c r="FZ45" s="136"/>
      <c r="GA45" s="136"/>
      <c r="GB45" s="136"/>
      <c r="GC45" s="136"/>
      <c r="GD45" s="136"/>
      <c r="GE45" s="136"/>
      <c r="GF45" s="136"/>
      <c r="GG45" s="136"/>
      <c r="GH45" s="136"/>
      <c r="GI45" s="136"/>
      <c r="GJ45" s="136"/>
      <c r="GK45" s="136"/>
      <c r="GL45" s="136"/>
      <c r="GM45" s="136"/>
      <c r="GN45" s="136"/>
      <c r="GO45" s="136"/>
      <c r="GP45" s="136"/>
      <c r="GQ45" s="136"/>
      <c r="GR45" s="136"/>
      <c r="GS45" s="136"/>
      <c r="GT45" s="136"/>
      <c r="GU45" s="136"/>
      <c r="GV45" s="136"/>
      <c r="GW45" s="136"/>
      <c r="GX45" s="136"/>
      <c r="GY45" s="136"/>
      <c r="GZ45" s="136"/>
      <c r="HA45" s="136"/>
      <c r="HB45" s="136"/>
      <c r="HC45" s="136"/>
      <c r="HD45" s="136"/>
      <c r="HE45" s="136"/>
      <c r="HF45" s="136"/>
      <c r="HG45" s="136"/>
      <c r="HH45" s="136"/>
    </row>
    <row r="46" spans="1:216" ht="15.75">
      <c r="A46" s="176"/>
      <c r="B46" s="163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  <c r="CV46" s="136"/>
      <c r="CW46" s="136"/>
      <c r="CX46" s="136"/>
      <c r="CY46" s="136"/>
      <c r="CZ46" s="136"/>
      <c r="DA46" s="136"/>
      <c r="DB46" s="136"/>
      <c r="DC46" s="136"/>
      <c r="DD46" s="136"/>
      <c r="DE46" s="136"/>
      <c r="DF46" s="136"/>
      <c r="DG46" s="136"/>
      <c r="DH46" s="136"/>
      <c r="DI46" s="136"/>
      <c r="DJ46" s="136"/>
      <c r="DK46" s="136"/>
      <c r="DL46" s="136"/>
      <c r="DM46" s="136"/>
      <c r="DN46" s="136"/>
      <c r="DO46" s="136"/>
      <c r="DP46" s="136"/>
      <c r="DQ46" s="136"/>
      <c r="DR46" s="136"/>
      <c r="DS46" s="136"/>
      <c r="DT46" s="136"/>
      <c r="DU46" s="136"/>
      <c r="DV46" s="136"/>
      <c r="DW46" s="136"/>
      <c r="DX46" s="136"/>
      <c r="DY46" s="136"/>
      <c r="DZ46" s="136"/>
      <c r="EA46" s="136"/>
      <c r="EB46" s="136"/>
      <c r="EC46" s="136"/>
      <c r="ED46" s="136"/>
      <c r="EE46" s="136"/>
      <c r="EF46" s="136"/>
      <c r="EG46" s="136"/>
      <c r="EH46" s="136"/>
      <c r="EI46" s="136"/>
      <c r="EJ46" s="136"/>
      <c r="EK46" s="136"/>
      <c r="EL46" s="136"/>
      <c r="EM46" s="136"/>
      <c r="EN46" s="136"/>
      <c r="EO46" s="136"/>
      <c r="EP46" s="136"/>
      <c r="EQ46" s="136"/>
      <c r="ER46" s="136"/>
      <c r="ES46" s="136"/>
      <c r="ET46" s="136"/>
      <c r="EU46" s="136"/>
      <c r="EV46" s="136"/>
      <c r="EW46" s="136"/>
      <c r="EX46" s="136"/>
      <c r="EY46" s="136"/>
      <c r="EZ46" s="136"/>
      <c r="FA46" s="136"/>
      <c r="FB46" s="136"/>
      <c r="FC46" s="136"/>
      <c r="FD46" s="136"/>
      <c r="FE46" s="136"/>
      <c r="FF46" s="136"/>
      <c r="FG46" s="136"/>
      <c r="FH46" s="136"/>
      <c r="FI46" s="136"/>
      <c r="FJ46" s="136"/>
      <c r="FK46" s="136"/>
      <c r="FL46" s="136"/>
      <c r="FM46" s="136"/>
      <c r="FN46" s="136"/>
      <c r="FO46" s="136"/>
      <c r="FP46" s="136"/>
      <c r="FQ46" s="136"/>
      <c r="FR46" s="136"/>
      <c r="FS46" s="136"/>
      <c r="FT46" s="136"/>
      <c r="FU46" s="136"/>
      <c r="FV46" s="136"/>
      <c r="FW46" s="136"/>
      <c r="FX46" s="136"/>
      <c r="FY46" s="136"/>
      <c r="FZ46" s="136"/>
      <c r="GA46" s="136"/>
      <c r="GB46" s="136"/>
      <c r="GC46" s="136"/>
      <c r="GD46" s="136"/>
      <c r="GE46" s="136"/>
      <c r="GF46" s="136"/>
      <c r="GG46" s="136"/>
      <c r="GH46" s="136"/>
      <c r="GI46" s="136"/>
      <c r="GJ46" s="136"/>
      <c r="GK46" s="136"/>
      <c r="GL46" s="136"/>
      <c r="GM46" s="136"/>
      <c r="GN46" s="136"/>
      <c r="GO46" s="136"/>
      <c r="GP46" s="136"/>
      <c r="GQ46" s="136"/>
      <c r="GR46" s="136"/>
      <c r="GS46" s="136"/>
      <c r="GT46" s="136"/>
      <c r="GU46" s="136"/>
      <c r="GV46" s="136"/>
      <c r="GW46" s="136"/>
      <c r="GX46" s="136"/>
      <c r="GY46" s="136"/>
      <c r="GZ46" s="136"/>
      <c r="HA46" s="136"/>
      <c r="HB46" s="136"/>
      <c r="HC46" s="136"/>
      <c r="HD46" s="136"/>
      <c r="HE46" s="136"/>
      <c r="HF46" s="136"/>
      <c r="HG46" s="136"/>
      <c r="HH46" s="136"/>
    </row>
    <row r="47" spans="1:216" ht="12.75">
      <c r="A47" s="168"/>
      <c r="B47" s="163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136"/>
      <c r="DO47" s="136"/>
      <c r="DP47" s="136"/>
      <c r="DQ47" s="136"/>
      <c r="DR47" s="136"/>
      <c r="DS47" s="136"/>
      <c r="DT47" s="136"/>
      <c r="DU47" s="136"/>
      <c r="DV47" s="136"/>
      <c r="DW47" s="136"/>
      <c r="DX47" s="136"/>
      <c r="DY47" s="136"/>
      <c r="DZ47" s="136"/>
      <c r="EA47" s="136"/>
      <c r="EB47" s="136"/>
      <c r="EC47" s="136"/>
      <c r="ED47" s="136"/>
      <c r="EE47" s="136"/>
      <c r="EF47" s="136"/>
      <c r="EG47" s="136"/>
      <c r="EH47" s="136"/>
      <c r="EI47" s="136"/>
      <c r="EJ47" s="136"/>
      <c r="EK47" s="136"/>
      <c r="EL47" s="136"/>
      <c r="EM47" s="136"/>
      <c r="EN47" s="136"/>
      <c r="EO47" s="136"/>
      <c r="EP47" s="136"/>
      <c r="EQ47" s="136"/>
      <c r="ER47" s="136"/>
      <c r="ES47" s="136"/>
      <c r="ET47" s="136"/>
      <c r="EU47" s="136"/>
      <c r="EV47" s="136"/>
      <c r="EW47" s="136"/>
      <c r="EX47" s="136"/>
      <c r="EY47" s="136"/>
      <c r="EZ47" s="136"/>
      <c r="FA47" s="136"/>
      <c r="FB47" s="136"/>
      <c r="FC47" s="136"/>
      <c r="FD47" s="136"/>
      <c r="FE47" s="136"/>
      <c r="FF47" s="136"/>
      <c r="FG47" s="136"/>
      <c r="FH47" s="136"/>
      <c r="FI47" s="136"/>
      <c r="FJ47" s="136"/>
      <c r="FK47" s="136"/>
      <c r="FL47" s="136"/>
      <c r="FM47" s="136"/>
      <c r="FN47" s="136"/>
      <c r="FO47" s="136"/>
      <c r="FP47" s="136"/>
      <c r="FQ47" s="136"/>
      <c r="FR47" s="136"/>
      <c r="FS47" s="136"/>
      <c r="FT47" s="136"/>
      <c r="FU47" s="136"/>
      <c r="FV47" s="136"/>
      <c r="FW47" s="136"/>
      <c r="FX47" s="136"/>
      <c r="FY47" s="136"/>
      <c r="FZ47" s="136"/>
      <c r="GA47" s="136"/>
      <c r="GB47" s="136"/>
      <c r="GC47" s="136"/>
      <c r="GD47" s="136"/>
      <c r="GE47" s="136"/>
      <c r="GF47" s="136"/>
      <c r="GG47" s="136"/>
      <c r="GH47" s="136"/>
      <c r="GI47" s="136"/>
      <c r="GJ47" s="136"/>
      <c r="GK47" s="136"/>
      <c r="GL47" s="136"/>
      <c r="GM47" s="136"/>
      <c r="GN47" s="136"/>
      <c r="GO47" s="136"/>
      <c r="GP47" s="136"/>
      <c r="GQ47" s="136"/>
      <c r="GR47" s="136"/>
      <c r="GS47" s="136"/>
      <c r="GT47" s="136"/>
      <c r="GU47" s="136"/>
      <c r="GV47" s="136"/>
      <c r="GW47" s="136"/>
      <c r="GX47" s="136"/>
      <c r="GY47" s="136"/>
      <c r="GZ47" s="136"/>
      <c r="HA47" s="136"/>
      <c r="HB47" s="136"/>
      <c r="HC47" s="136"/>
      <c r="HD47" s="136"/>
      <c r="HE47" s="136"/>
      <c r="HF47" s="136"/>
      <c r="HG47" s="136"/>
      <c r="HH47" s="136"/>
    </row>
    <row r="48" spans="1:216" ht="12.75">
      <c r="A48" s="141" t="s">
        <v>247</v>
      </c>
      <c r="B48" s="136"/>
      <c r="C48" s="137"/>
      <c r="D48" s="138"/>
      <c r="E48" s="138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7"/>
      <c r="Q48" s="137"/>
      <c r="S48" s="141" t="s">
        <v>274</v>
      </c>
      <c r="T48" s="136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  <c r="DA48" s="136"/>
      <c r="DB48" s="136"/>
      <c r="DC48" s="136"/>
      <c r="DD48" s="136"/>
      <c r="DE48" s="136"/>
      <c r="DF48" s="136"/>
      <c r="DG48" s="136"/>
      <c r="DH48" s="136"/>
      <c r="DI48" s="136"/>
      <c r="DJ48" s="136"/>
      <c r="DK48" s="136"/>
      <c r="DL48" s="136"/>
      <c r="DM48" s="136"/>
      <c r="DN48" s="136"/>
      <c r="DO48" s="136"/>
      <c r="DP48" s="136"/>
      <c r="DQ48" s="136"/>
      <c r="DR48" s="136"/>
      <c r="DS48" s="136"/>
      <c r="DT48" s="136"/>
      <c r="DU48" s="136"/>
      <c r="DV48" s="136"/>
      <c r="DW48" s="136"/>
      <c r="DX48" s="136"/>
      <c r="DY48" s="136"/>
      <c r="DZ48" s="136"/>
      <c r="EA48" s="136"/>
      <c r="EB48" s="136"/>
      <c r="EC48" s="136"/>
      <c r="ED48" s="136"/>
      <c r="EE48" s="136"/>
      <c r="EF48" s="136"/>
      <c r="EG48" s="136"/>
      <c r="EH48" s="136"/>
      <c r="EI48" s="136"/>
      <c r="EJ48" s="136"/>
      <c r="EK48" s="136"/>
      <c r="EL48" s="136"/>
      <c r="EM48" s="136"/>
      <c r="EN48" s="136"/>
      <c r="EO48" s="136"/>
      <c r="EP48" s="136"/>
      <c r="EQ48" s="136"/>
      <c r="ER48" s="136"/>
      <c r="ES48" s="136"/>
      <c r="ET48" s="136"/>
      <c r="EU48" s="136"/>
      <c r="EV48" s="136"/>
      <c r="EW48" s="136"/>
      <c r="EX48" s="136"/>
      <c r="EY48" s="136"/>
      <c r="EZ48" s="136"/>
      <c r="FA48" s="136"/>
      <c r="FB48" s="136"/>
      <c r="FC48" s="136"/>
      <c r="FD48" s="136"/>
      <c r="FE48" s="136"/>
      <c r="FF48" s="136"/>
      <c r="FG48" s="136"/>
      <c r="FH48" s="136"/>
      <c r="FI48" s="136"/>
      <c r="FJ48" s="136"/>
      <c r="FK48" s="136"/>
      <c r="FL48" s="136"/>
      <c r="FM48" s="136"/>
      <c r="FN48" s="136"/>
      <c r="FO48" s="136"/>
      <c r="FP48" s="136"/>
      <c r="FQ48" s="136"/>
      <c r="FR48" s="136"/>
      <c r="FS48" s="136"/>
      <c r="FT48" s="136"/>
      <c r="FU48" s="136"/>
      <c r="FV48" s="136"/>
      <c r="FW48" s="136"/>
      <c r="FX48" s="136"/>
      <c r="FY48" s="136"/>
      <c r="FZ48" s="136"/>
      <c r="GA48" s="136"/>
      <c r="GB48" s="136"/>
      <c r="GC48" s="136"/>
      <c r="GD48" s="136"/>
      <c r="GE48" s="136"/>
      <c r="GF48" s="136"/>
      <c r="GG48" s="136"/>
      <c r="GH48" s="136"/>
      <c r="GI48" s="136"/>
      <c r="GJ48" s="136"/>
      <c r="GK48" s="136"/>
      <c r="GL48" s="136"/>
      <c r="GM48" s="136"/>
      <c r="GN48" s="136"/>
      <c r="GO48" s="136"/>
      <c r="GP48" s="136"/>
      <c r="GQ48" s="136"/>
      <c r="GR48" s="136"/>
      <c r="GS48" s="136"/>
      <c r="GT48" s="136"/>
      <c r="GU48" s="136"/>
      <c r="GV48" s="136"/>
      <c r="GW48" s="136"/>
      <c r="GX48" s="136"/>
      <c r="GY48" s="136"/>
      <c r="GZ48" s="136"/>
      <c r="HA48" s="136"/>
      <c r="HB48" s="136"/>
      <c r="HC48" s="136"/>
      <c r="HD48" s="136"/>
      <c r="HE48" s="136"/>
      <c r="HF48" s="136"/>
      <c r="HG48" s="136"/>
      <c r="HH48" s="136"/>
    </row>
    <row r="49" spans="1:216" ht="12.75">
      <c r="A49" s="143"/>
      <c r="B49" s="143"/>
      <c r="C49" s="144"/>
      <c r="D49" s="145"/>
      <c r="E49" s="146"/>
      <c r="F49" s="147"/>
      <c r="G49" s="147"/>
      <c r="H49" s="147"/>
      <c r="I49" s="147"/>
      <c r="J49" s="147"/>
      <c r="K49" s="147"/>
      <c r="L49" s="147"/>
      <c r="M49" s="147"/>
      <c r="N49" s="147"/>
      <c r="O49" s="144"/>
      <c r="P49" s="144"/>
      <c r="Q49" s="144"/>
      <c r="S49" s="143"/>
      <c r="T49" s="143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136"/>
      <c r="CD49" s="136"/>
      <c r="CE49" s="136"/>
      <c r="CF49" s="136"/>
      <c r="CG49" s="136"/>
      <c r="CH49" s="136"/>
      <c r="CI49" s="136"/>
      <c r="CJ49" s="136"/>
      <c r="CK49" s="136"/>
      <c r="CL49" s="136"/>
      <c r="CM49" s="136"/>
      <c r="CN49" s="136"/>
      <c r="CO49" s="136"/>
      <c r="CP49" s="136"/>
      <c r="CQ49" s="136"/>
      <c r="CR49" s="136"/>
      <c r="CS49" s="136"/>
      <c r="CT49" s="136"/>
      <c r="CU49" s="136"/>
      <c r="CV49" s="136"/>
      <c r="CW49" s="136"/>
      <c r="CX49" s="136"/>
      <c r="CY49" s="136"/>
      <c r="CZ49" s="136"/>
      <c r="DA49" s="136"/>
      <c r="DB49" s="136"/>
      <c r="DC49" s="136"/>
      <c r="DD49" s="136"/>
      <c r="DE49" s="136"/>
      <c r="DF49" s="136"/>
      <c r="DG49" s="136"/>
      <c r="DH49" s="136"/>
      <c r="DI49" s="136"/>
      <c r="DJ49" s="136"/>
      <c r="DK49" s="136"/>
      <c r="DL49" s="136"/>
      <c r="DM49" s="136"/>
      <c r="DN49" s="136"/>
      <c r="DO49" s="136"/>
      <c r="DP49" s="136"/>
      <c r="DQ49" s="136"/>
      <c r="DR49" s="136"/>
      <c r="DS49" s="136"/>
      <c r="DT49" s="136"/>
      <c r="DU49" s="136"/>
      <c r="DV49" s="136"/>
      <c r="DW49" s="136"/>
      <c r="DX49" s="136"/>
      <c r="DY49" s="136"/>
      <c r="DZ49" s="136"/>
      <c r="EA49" s="136"/>
      <c r="EB49" s="136"/>
      <c r="EC49" s="136"/>
      <c r="ED49" s="136"/>
      <c r="EE49" s="136"/>
      <c r="EF49" s="136"/>
      <c r="EG49" s="136"/>
      <c r="EH49" s="136"/>
      <c r="EI49" s="136"/>
      <c r="EJ49" s="136"/>
      <c r="EK49" s="136"/>
      <c r="EL49" s="136"/>
      <c r="EM49" s="136"/>
      <c r="EN49" s="136"/>
      <c r="EO49" s="136"/>
      <c r="EP49" s="136"/>
      <c r="EQ49" s="136"/>
      <c r="ER49" s="136"/>
      <c r="ES49" s="136"/>
      <c r="ET49" s="136"/>
      <c r="EU49" s="136"/>
      <c r="EV49" s="136"/>
      <c r="EW49" s="136"/>
      <c r="EX49" s="136"/>
      <c r="EY49" s="136"/>
      <c r="EZ49" s="136"/>
      <c r="FA49" s="136"/>
      <c r="FB49" s="136"/>
      <c r="FC49" s="136"/>
      <c r="FD49" s="136"/>
      <c r="FE49" s="136"/>
      <c r="FF49" s="136"/>
      <c r="FG49" s="136"/>
      <c r="FH49" s="136"/>
      <c r="FI49" s="136"/>
      <c r="FJ49" s="136"/>
      <c r="FK49" s="136"/>
      <c r="FL49" s="136"/>
      <c r="FM49" s="136"/>
      <c r="FN49" s="136"/>
      <c r="FO49" s="136"/>
      <c r="FP49" s="136"/>
      <c r="FQ49" s="136"/>
      <c r="FR49" s="136"/>
      <c r="FS49" s="136"/>
      <c r="FT49" s="136"/>
      <c r="FU49" s="136"/>
      <c r="FV49" s="136"/>
      <c r="FW49" s="136"/>
      <c r="FX49" s="136"/>
      <c r="FY49" s="136"/>
      <c r="FZ49" s="136"/>
      <c r="GA49" s="136"/>
      <c r="GB49" s="136"/>
      <c r="GC49" s="136"/>
      <c r="GD49" s="136"/>
      <c r="GE49" s="136"/>
      <c r="GF49" s="136"/>
      <c r="GG49" s="136"/>
      <c r="GH49" s="136"/>
      <c r="GI49" s="136"/>
      <c r="GJ49" s="136"/>
      <c r="GK49" s="136"/>
      <c r="GL49" s="136"/>
      <c r="GM49" s="136"/>
      <c r="GN49" s="136"/>
      <c r="GO49" s="136"/>
      <c r="GP49" s="136"/>
      <c r="GQ49" s="136"/>
      <c r="GR49" s="136"/>
      <c r="GS49" s="136"/>
      <c r="GT49" s="136"/>
      <c r="GU49" s="136"/>
      <c r="GV49" s="136"/>
      <c r="GW49" s="136"/>
      <c r="GX49" s="136"/>
      <c r="GY49" s="136"/>
      <c r="GZ49" s="136"/>
      <c r="HA49" s="136"/>
      <c r="HB49" s="136"/>
      <c r="HC49" s="136"/>
      <c r="HD49" s="136"/>
      <c r="HE49" s="136"/>
      <c r="HF49" s="136"/>
      <c r="HG49" s="136"/>
      <c r="HH49" s="136"/>
    </row>
    <row r="50" spans="1:216" ht="12.75">
      <c r="A50" s="148" t="s">
        <v>275</v>
      </c>
      <c r="B50" s="148"/>
      <c r="C50" s="149" t="s">
        <v>1</v>
      </c>
      <c r="D50" s="150" t="s">
        <v>2</v>
      </c>
      <c r="E50" s="150" t="s">
        <v>3</v>
      </c>
      <c r="F50" s="149" t="s">
        <v>4</v>
      </c>
      <c r="G50" s="149" t="s">
        <v>5</v>
      </c>
      <c r="H50" s="149" t="s">
        <v>6</v>
      </c>
      <c r="I50" s="151" t="s">
        <v>7</v>
      </c>
      <c r="J50" s="151" t="s">
        <v>8</v>
      </c>
      <c r="K50" s="149" t="s">
        <v>9</v>
      </c>
      <c r="L50" s="149" t="s">
        <v>10</v>
      </c>
      <c r="M50" s="149" t="s">
        <v>12</v>
      </c>
      <c r="N50" s="149" t="s">
        <v>13</v>
      </c>
      <c r="O50" s="149" t="s">
        <v>14</v>
      </c>
      <c r="P50" s="149" t="s">
        <v>15</v>
      </c>
      <c r="Q50" s="149" t="s">
        <v>16</v>
      </c>
      <c r="S50" s="148" t="s">
        <v>0</v>
      </c>
      <c r="T50" s="148"/>
      <c r="U50" s="149" t="s">
        <v>1</v>
      </c>
      <c r="V50" s="150" t="s">
        <v>2</v>
      </c>
      <c r="W50" s="150" t="s">
        <v>3</v>
      </c>
      <c r="X50" s="149" t="s">
        <v>4</v>
      </c>
      <c r="Y50" s="149" t="s">
        <v>5</v>
      </c>
      <c r="Z50" s="149" t="s">
        <v>6</v>
      </c>
      <c r="AA50" s="151" t="s">
        <v>7</v>
      </c>
      <c r="AB50" s="151" t="s">
        <v>8</v>
      </c>
      <c r="AC50" s="149" t="s">
        <v>9</v>
      </c>
      <c r="AD50" s="149" t="s">
        <v>10</v>
      </c>
      <c r="AE50" s="149" t="s">
        <v>12</v>
      </c>
      <c r="AF50" s="149" t="s">
        <v>13</v>
      </c>
      <c r="AG50" s="149" t="s">
        <v>14</v>
      </c>
      <c r="AH50" s="149" t="s">
        <v>15</v>
      </c>
      <c r="AI50" s="149" t="s">
        <v>16</v>
      </c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  <c r="CB50" s="136"/>
      <c r="CC50" s="136"/>
      <c r="CD50" s="136"/>
      <c r="CE50" s="136"/>
      <c r="CF50" s="136"/>
      <c r="CG50" s="136"/>
      <c r="CH50" s="136"/>
      <c r="CI50" s="136"/>
      <c r="CJ50" s="136"/>
      <c r="CK50" s="136"/>
      <c r="CL50" s="136"/>
      <c r="CM50" s="136"/>
      <c r="CN50" s="136"/>
      <c r="CO50" s="136"/>
      <c r="CP50" s="136"/>
      <c r="CQ50" s="136"/>
      <c r="CR50" s="136"/>
      <c r="CS50" s="136"/>
      <c r="CT50" s="136"/>
      <c r="CU50" s="136"/>
      <c r="CV50" s="136"/>
      <c r="CW50" s="136"/>
      <c r="CX50" s="136"/>
      <c r="CY50" s="136"/>
      <c r="CZ50" s="136"/>
      <c r="DA50" s="136"/>
      <c r="DB50" s="136"/>
      <c r="DC50" s="136"/>
      <c r="DD50" s="136"/>
      <c r="DE50" s="136"/>
      <c r="DF50" s="136"/>
      <c r="DG50" s="136"/>
      <c r="DH50" s="136"/>
      <c r="DI50" s="136"/>
      <c r="DJ50" s="136"/>
      <c r="DK50" s="136"/>
      <c r="DL50" s="136"/>
      <c r="DM50" s="136"/>
      <c r="DN50" s="136"/>
      <c r="DO50" s="136"/>
      <c r="DP50" s="136"/>
      <c r="DQ50" s="136"/>
      <c r="DR50" s="136"/>
      <c r="DS50" s="136"/>
      <c r="DT50" s="136"/>
      <c r="DU50" s="136"/>
      <c r="DV50" s="136"/>
      <c r="DW50" s="136"/>
      <c r="DX50" s="136"/>
      <c r="DY50" s="136"/>
      <c r="DZ50" s="136"/>
      <c r="EA50" s="136"/>
      <c r="EB50" s="136"/>
      <c r="EC50" s="136"/>
      <c r="ED50" s="136"/>
      <c r="EE50" s="136"/>
      <c r="EF50" s="136"/>
      <c r="EG50" s="136"/>
      <c r="EH50" s="136"/>
      <c r="EI50" s="136"/>
      <c r="EJ50" s="136"/>
      <c r="EK50" s="136"/>
      <c r="EL50" s="136"/>
      <c r="EM50" s="136"/>
      <c r="EN50" s="136"/>
      <c r="EO50" s="136"/>
      <c r="EP50" s="136"/>
      <c r="EQ50" s="136"/>
      <c r="ER50" s="136"/>
      <c r="ES50" s="136"/>
      <c r="ET50" s="136"/>
      <c r="EU50" s="136"/>
      <c r="EV50" s="136"/>
      <c r="EW50" s="136"/>
      <c r="EX50" s="136"/>
      <c r="EY50" s="136"/>
      <c r="EZ50" s="136"/>
      <c r="FA50" s="136"/>
      <c r="FB50" s="136"/>
      <c r="FC50" s="136"/>
      <c r="FD50" s="136"/>
      <c r="FE50" s="136"/>
      <c r="FF50" s="136"/>
      <c r="FG50" s="136"/>
      <c r="FH50" s="136"/>
      <c r="FI50" s="136"/>
      <c r="FJ50" s="136"/>
      <c r="FK50" s="136"/>
      <c r="FL50" s="136"/>
      <c r="FM50" s="136"/>
      <c r="FN50" s="136"/>
      <c r="FO50" s="136"/>
      <c r="FP50" s="136"/>
      <c r="FQ50" s="136"/>
      <c r="FR50" s="136"/>
      <c r="FS50" s="136"/>
      <c r="FT50" s="136"/>
      <c r="FU50" s="136"/>
      <c r="FV50" s="136"/>
      <c r="FW50" s="136"/>
      <c r="FX50" s="136"/>
      <c r="FY50" s="136"/>
      <c r="FZ50" s="136"/>
      <c r="GA50" s="136"/>
      <c r="GB50" s="136"/>
      <c r="GC50" s="136"/>
      <c r="GD50" s="136"/>
      <c r="GE50" s="136"/>
      <c r="GF50" s="136"/>
      <c r="GG50" s="136"/>
      <c r="GH50" s="136"/>
      <c r="GI50" s="136"/>
      <c r="GJ50" s="136"/>
      <c r="GK50" s="136"/>
      <c r="GL50" s="136"/>
      <c r="GM50" s="136"/>
      <c r="GN50" s="136"/>
      <c r="GO50" s="136"/>
      <c r="GP50" s="136"/>
      <c r="GQ50" s="136"/>
      <c r="GR50" s="136"/>
      <c r="GS50" s="136"/>
      <c r="GT50" s="136"/>
      <c r="GU50" s="136"/>
      <c r="GV50" s="136"/>
      <c r="GW50" s="136"/>
      <c r="GX50" s="136"/>
      <c r="GY50" s="136"/>
      <c r="GZ50" s="136"/>
      <c r="HA50" s="136"/>
      <c r="HB50" s="136"/>
      <c r="HC50" s="136"/>
      <c r="HD50" s="136"/>
      <c r="HE50" s="136"/>
      <c r="HF50" s="136"/>
      <c r="HG50" s="136"/>
      <c r="HH50" s="136"/>
    </row>
    <row r="51" spans="1:216" ht="12.75">
      <c r="A51" s="152"/>
      <c r="B51" s="152"/>
      <c r="C51" s="153"/>
      <c r="D51" s="154"/>
      <c r="E51" s="154"/>
      <c r="F51" s="153"/>
      <c r="G51" s="153" t="s">
        <v>17</v>
      </c>
      <c r="H51" s="153"/>
      <c r="I51" s="155"/>
      <c r="J51" s="155"/>
      <c r="K51" s="153"/>
      <c r="L51" s="156"/>
      <c r="M51" s="153"/>
      <c r="N51" s="153"/>
      <c r="O51" s="156"/>
      <c r="P51" s="153"/>
      <c r="Q51" s="153" t="s">
        <v>18</v>
      </c>
      <c r="S51" s="152"/>
      <c r="T51" s="152"/>
      <c r="U51" s="153"/>
      <c r="V51" s="154"/>
      <c r="W51" s="154"/>
      <c r="X51" s="153"/>
      <c r="Y51" s="153" t="s">
        <v>17</v>
      </c>
      <c r="Z51" s="153"/>
      <c r="AA51" s="155"/>
      <c r="AB51" s="155"/>
      <c r="AC51" s="153"/>
      <c r="AD51" s="156"/>
      <c r="AE51" s="153"/>
      <c r="AF51" s="153"/>
      <c r="AG51" s="156"/>
      <c r="AH51" s="153"/>
      <c r="AI51" s="153" t="s">
        <v>18</v>
      </c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36"/>
      <c r="BZ51" s="136"/>
      <c r="CA51" s="136"/>
      <c r="CB51" s="136"/>
      <c r="CC51" s="136"/>
      <c r="CD51" s="136"/>
      <c r="CE51" s="136"/>
      <c r="CF51" s="136"/>
      <c r="CG51" s="136"/>
      <c r="CH51" s="136"/>
      <c r="CI51" s="136"/>
      <c r="CJ51" s="136"/>
      <c r="CK51" s="136"/>
      <c r="CL51" s="136"/>
      <c r="CM51" s="136"/>
      <c r="CN51" s="136"/>
      <c r="CO51" s="136"/>
      <c r="CP51" s="136"/>
      <c r="CQ51" s="136"/>
      <c r="CR51" s="136"/>
      <c r="CS51" s="136"/>
      <c r="CT51" s="136"/>
      <c r="CU51" s="136"/>
      <c r="CV51" s="136"/>
      <c r="CW51" s="136"/>
      <c r="CX51" s="136"/>
      <c r="CY51" s="136"/>
      <c r="CZ51" s="136"/>
      <c r="DA51" s="136"/>
      <c r="DB51" s="136"/>
      <c r="DC51" s="136"/>
      <c r="DD51" s="136"/>
      <c r="DE51" s="136"/>
      <c r="DF51" s="136"/>
      <c r="DG51" s="136"/>
      <c r="DH51" s="136"/>
      <c r="DI51" s="136"/>
      <c r="DJ51" s="136"/>
      <c r="DK51" s="136"/>
      <c r="DL51" s="136"/>
      <c r="DM51" s="136"/>
      <c r="DN51" s="136"/>
      <c r="DO51" s="136"/>
      <c r="DP51" s="136"/>
      <c r="DQ51" s="136"/>
      <c r="DR51" s="136"/>
      <c r="DS51" s="136"/>
      <c r="DT51" s="136"/>
      <c r="DU51" s="136"/>
      <c r="DV51" s="136"/>
      <c r="DW51" s="136"/>
      <c r="DX51" s="136"/>
      <c r="DY51" s="136"/>
      <c r="DZ51" s="136"/>
      <c r="EA51" s="136"/>
      <c r="EB51" s="136"/>
      <c r="EC51" s="136"/>
      <c r="ED51" s="136"/>
      <c r="EE51" s="136"/>
      <c r="EF51" s="136"/>
      <c r="EG51" s="136"/>
      <c r="EH51" s="136"/>
      <c r="EI51" s="136"/>
      <c r="EJ51" s="136"/>
      <c r="EK51" s="136"/>
      <c r="EL51" s="136"/>
      <c r="EM51" s="136"/>
      <c r="EN51" s="136"/>
      <c r="EO51" s="136"/>
      <c r="EP51" s="136"/>
      <c r="EQ51" s="136"/>
      <c r="ER51" s="136"/>
      <c r="ES51" s="136"/>
      <c r="ET51" s="136"/>
      <c r="EU51" s="136"/>
      <c r="EV51" s="136"/>
      <c r="EW51" s="136"/>
      <c r="EX51" s="136"/>
      <c r="EY51" s="136"/>
      <c r="EZ51" s="136"/>
      <c r="FA51" s="136"/>
      <c r="FB51" s="136"/>
      <c r="FC51" s="136"/>
      <c r="FD51" s="136"/>
      <c r="FE51" s="136"/>
      <c r="FF51" s="136"/>
      <c r="FG51" s="136"/>
      <c r="FH51" s="136"/>
      <c r="FI51" s="136"/>
      <c r="FJ51" s="136"/>
      <c r="FK51" s="136"/>
      <c r="FL51" s="136"/>
      <c r="FM51" s="136"/>
      <c r="FN51" s="136"/>
      <c r="FO51" s="136"/>
      <c r="FP51" s="136"/>
      <c r="FQ51" s="136"/>
      <c r="FR51" s="136"/>
      <c r="FS51" s="136"/>
      <c r="FT51" s="136"/>
      <c r="FU51" s="136"/>
      <c r="FV51" s="136"/>
      <c r="FW51" s="136"/>
      <c r="FX51" s="136"/>
      <c r="FY51" s="136"/>
      <c r="FZ51" s="136"/>
      <c r="GA51" s="136"/>
      <c r="GB51" s="136"/>
      <c r="GC51" s="136"/>
      <c r="GD51" s="136"/>
      <c r="GE51" s="136"/>
      <c r="GF51" s="136"/>
      <c r="GG51" s="136"/>
      <c r="GH51" s="136"/>
      <c r="GI51" s="136"/>
      <c r="GJ51" s="136"/>
      <c r="GK51" s="136"/>
      <c r="GL51" s="136"/>
      <c r="GM51" s="136"/>
      <c r="GN51" s="136"/>
      <c r="GO51" s="136"/>
      <c r="GP51" s="136"/>
      <c r="GQ51" s="136"/>
      <c r="GR51" s="136"/>
      <c r="GS51" s="136"/>
      <c r="GT51" s="136"/>
      <c r="GU51" s="136"/>
      <c r="GV51" s="136"/>
      <c r="GW51" s="136"/>
      <c r="GX51" s="136"/>
      <c r="GY51" s="136"/>
      <c r="GZ51" s="136"/>
      <c r="HA51" s="136"/>
      <c r="HB51" s="136"/>
      <c r="HC51" s="136"/>
      <c r="HD51" s="136"/>
      <c r="HE51" s="136"/>
      <c r="HF51" s="136"/>
      <c r="HG51" s="136"/>
      <c r="HH51" s="136"/>
    </row>
    <row r="52" spans="1:216" ht="12.75">
      <c r="A52" s="174" t="s">
        <v>248</v>
      </c>
      <c r="B52" s="174"/>
      <c r="C52" s="147">
        <v>1234354</v>
      </c>
      <c r="D52" s="147">
        <v>2282424</v>
      </c>
      <c r="E52" s="147">
        <v>1144358</v>
      </c>
      <c r="F52" s="147">
        <v>492352</v>
      </c>
      <c r="G52" s="147">
        <v>1585714</v>
      </c>
      <c r="H52" s="147">
        <v>1185264</v>
      </c>
      <c r="I52" s="147">
        <v>319109</v>
      </c>
      <c r="J52" s="147">
        <v>499793</v>
      </c>
      <c r="K52" s="147">
        <v>1628486</v>
      </c>
      <c r="L52" s="147">
        <v>455307</v>
      </c>
      <c r="M52" s="147">
        <v>1896664</v>
      </c>
      <c r="N52" s="147">
        <v>1165536</v>
      </c>
      <c r="O52" s="147">
        <v>236814</v>
      </c>
      <c r="P52" s="147">
        <v>662722</v>
      </c>
      <c r="Q52" s="147">
        <f>SUM(C52:P52)</f>
        <v>14788897</v>
      </c>
      <c r="S52" s="174" t="s">
        <v>248</v>
      </c>
      <c r="T52" s="174"/>
      <c r="U52" s="177">
        <f>C52*100/C$66</f>
        <v>50.83800999500003</v>
      </c>
      <c r="V52" s="177">
        <f>D52*100/D$66</f>
        <v>43.17886482626195</v>
      </c>
      <c r="W52" s="177">
        <f>E52*100/E$66</f>
        <v>42.37198518036895</v>
      </c>
      <c r="X52" s="177">
        <f aca="true" t="shared" si="21" ref="X52:AI52">F52*100/F$66</f>
        <v>52.642147119421864</v>
      </c>
      <c r="Y52" s="177">
        <f t="shared" si="21"/>
        <v>62.73697270765984</v>
      </c>
      <c r="Z52" s="177">
        <f t="shared" si="21"/>
        <v>57.36732465480791</v>
      </c>
      <c r="AA52" s="177">
        <f t="shared" si="21"/>
        <v>63.01060151608196</v>
      </c>
      <c r="AB52" s="177">
        <f t="shared" si="21"/>
        <v>57.745958130705496</v>
      </c>
      <c r="AC52" s="177">
        <f t="shared" si="21"/>
        <v>50.68371471717092</v>
      </c>
      <c r="AD52" s="177">
        <f t="shared" si="21"/>
        <v>58.1116369539913</v>
      </c>
      <c r="AE52" s="177">
        <f t="shared" si="21"/>
        <v>61.61356739158541</v>
      </c>
      <c r="AF52" s="177">
        <f t="shared" si="21"/>
        <v>49.843503503049746</v>
      </c>
      <c r="AG52" s="177">
        <f t="shared" si="21"/>
        <v>66.99805355000792</v>
      </c>
      <c r="AH52" s="177">
        <f t="shared" si="21"/>
        <v>58.9334528503565</v>
      </c>
      <c r="AI52" s="177">
        <f t="shared" si="21"/>
        <v>52.43016146787039</v>
      </c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  <c r="BW52" s="136"/>
      <c r="BX52" s="136"/>
      <c r="BY52" s="136"/>
      <c r="BZ52" s="136"/>
      <c r="CA52" s="136"/>
      <c r="CB52" s="136"/>
      <c r="CC52" s="136"/>
      <c r="CD52" s="136"/>
      <c r="CE52" s="136"/>
      <c r="CF52" s="136"/>
      <c r="CG52" s="136"/>
      <c r="CH52" s="136"/>
      <c r="CI52" s="136"/>
      <c r="CJ52" s="136"/>
      <c r="CK52" s="136"/>
      <c r="CL52" s="136"/>
      <c r="CM52" s="136"/>
      <c r="CN52" s="136"/>
      <c r="CO52" s="136"/>
      <c r="CP52" s="136"/>
      <c r="CQ52" s="136"/>
      <c r="CR52" s="136"/>
      <c r="CS52" s="136"/>
      <c r="CT52" s="136"/>
      <c r="CU52" s="136"/>
      <c r="CV52" s="136"/>
      <c r="CW52" s="136"/>
      <c r="CX52" s="136"/>
      <c r="CY52" s="136"/>
      <c r="CZ52" s="136"/>
      <c r="DA52" s="136"/>
      <c r="DB52" s="136"/>
      <c r="DC52" s="136"/>
      <c r="DD52" s="136"/>
      <c r="DE52" s="136"/>
      <c r="DF52" s="136"/>
      <c r="DG52" s="136"/>
      <c r="DH52" s="136"/>
      <c r="DI52" s="136"/>
      <c r="DJ52" s="136"/>
      <c r="DK52" s="136"/>
      <c r="DL52" s="136"/>
      <c r="DM52" s="136"/>
      <c r="DN52" s="136"/>
      <c r="DO52" s="136"/>
      <c r="DP52" s="136"/>
      <c r="DQ52" s="136"/>
      <c r="DR52" s="136"/>
      <c r="DS52" s="136"/>
      <c r="DT52" s="136"/>
      <c r="DU52" s="136"/>
      <c r="DV52" s="136"/>
      <c r="DW52" s="136"/>
      <c r="DX52" s="136"/>
      <c r="DY52" s="136"/>
      <c r="DZ52" s="136"/>
      <c r="EA52" s="136"/>
      <c r="EB52" s="136"/>
      <c r="EC52" s="136"/>
      <c r="ED52" s="136"/>
      <c r="EE52" s="136"/>
      <c r="EF52" s="136"/>
      <c r="EG52" s="136"/>
      <c r="EH52" s="136"/>
      <c r="EI52" s="136"/>
      <c r="EJ52" s="136"/>
      <c r="EK52" s="136"/>
      <c r="EL52" s="136"/>
      <c r="EM52" s="136"/>
      <c r="EN52" s="136"/>
      <c r="EO52" s="136"/>
      <c r="EP52" s="136"/>
      <c r="EQ52" s="136"/>
      <c r="ER52" s="136"/>
      <c r="ES52" s="136"/>
      <c r="ET52" s="136"/>
      <c r="EU52" s="136"/>
      <c r="EV52" s="136"/>
      <c r="EW52" s="136"/>
      <c r="EX52" s="136"/>
      <c r="EY52" s="136"/>
      <c r="EZ52" s="136"/>
      <c r="FA52" s="136"/>
      <c r="FB52" s="136"/>
      <c r="FC52" s="136"/>
      <c r="FD52" s="136"/>
      <c r="FE52" s="136"/>
      <c r="FF52" s="136"/>
      <c r="FG52" s="136"/>
      <c r="FH52" s="136"/>
      <c r="FI52" s="136"/>
      <c r="FJ52" s="136"/>
      <c r="FK52" s="136"/>
      <c r="FL52" s="136"/>
      <c r="FM52" s="136"/>
      <c r="FN52" s="136"/>
      <c r="FO52" s="136"/>
      <c r="FP52" s="136"/>
      <c r="FQ52" s="136"/>
      <c r="FR52" s="136"/>
      <c r="FS52" s="136"/>
      <c r="FT52" s="136"/>
      <c r="FU52" s="136"/>
      <c r="FV52" s="136"/>
      <c r="FW52" s="136"/>
      <c r="FX52" s="136"/>
      <c r="FY52" s="136"/>
      <c r="FZ52" s="136"/>
      <c r="GA52" s="136"/>
      <c r="GB52" s="136"/>
      <c r="GC52" s="136"/>
      <c r="GD52" s="136"/>
      <c r="GE52" s="136"/>
      <c r="GF52" s="136"/>
      <c r="GG52" s="136"/>
      <c r="GH52" s="136"/>
      <c r="GI52" s="136"/>
      <c r="GJ52" s="136"/>
      <c r="GK52" s="136"/>
      <c r="GL52" s="136"/>
      <c r="GM52" s="136"/>
      <c r="GN52" s="136"/>
      <c r="GO52" s="136"/>
      <c r="GP52" s="136"/>
      <c r="GQ52" s="136"/>
      <c r="GR52" s="136"/>
      <c r="GS52" s="136"/>
      <c r="GT52" s="136"/>
      <c r="GU52" s="136"/>
      <c r="GV52" s="136"/>
      <c r="GW52" s="136"/>
      <c r="GX52" s="136"/>
      <c r="GY52" s="136"/>
      <c r="GZ52" s="136"/>
      <c r="HA52" s="136"/>
      <c r="HB52" s="136"/>
      <c r="HC52" s="136"/>
      <c r="HD52" s="136"/>
      <c r="HE52" s="136"/>
      <c r="HF52" s="136"/>
      <c r="HG52" s="136"/>
      <c r="HH52" s="136"/>
    </row>
    <row r="53" spans="1:216" ht="12.75">
      <c r="A53" s="174" t="s">
        <v>26</v>
      </c>
      <c r="B53" s="174"/>
      <c r="C53" s="147"/>
      <c r="D53" s="147"/>
      <c r="E53" s="147"/>
      <c r="F53" s="147"/>
      <c r="G53" s="147"/>
      <c r="H53" s="147">
        <v>151657</v>
      </c>
      <c r="I53" s="147"/>
      <c r="J53" s="147"/>
      <c r="K53" s="147"/>
      <c r="L53" s="147"/>
      <c r="M53" s="147"/>
      <c r="N53" s="147"/>
      <c r="O53" s="147"/>
      <c r="P53" s="147"/>
      <c r="Q53" s="147">
        <f>SUM(C53:P53)</f>
        <v>151657</v>
      </c>
      <c r="S53" s="174" t="s">
        <v>26</v>
      </c>
      <c r="T53" s="174"/>
      <c r="U53" s="177"/>
      <c r="V53" s="177"/>
      <c r="W53" s="177"/>
      <c r="X53" s="177"/>
      <c r="Y53" s="177"/>
      <c r="Z53" s="177">
        <f>H53*100/H$66</f>
        <v>7.3402687968032465</v>
      </c>
      <c r="AA53" s="177"/>
      <c r="AB53" s="177"/>
      <c r="AC53" s="177"/>
      <c r="AD53" s="177"/>
      <c r="AE53" s="177"/>
      <c r="AF53" s="177"/>
      <c r="AG53" s="177"/>
      <c r="AH53" s="177"/>
      <c r="AI53" s="177">
        <f aca="true" t="shared" si="22" ref="AI53:AI65">Q53*100/Q$66</f>
        <v>0.5376601782900253</v>
      </c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L53" s="136"/>
      <c r="CM53" s="136"/>
      <c r="CN53" s="136"/>
      <c r="CO53" s="136"/>
      <c r="CP53" s="136"/>
      <c r="CQ53" s="136"/>
      <c r="CR53" s="136"/>
      <c r="CS53" s="136"/>
      <c r="CT53" s="136"/>
      <c r="CU53" s="136"/>
      <c r="CV53" s="136"/>
      <c r="CW53" s="136"/>
      <c r="CX53" s="136"/>
      <c r="CY53" s="136"/>
      <c r="CZ53" s="136"/>
      <c r="DA53" s="136"/>
      <c r="DB53" s="136"/>
      <c r="DC53" s="136"/>
      <c r="DD53" s="136"/>
      <c r="DE53" s="136"/>
      <c r="DF53" s="136"/>
      <c r="DG53" s="136"/>
      <c r="DH53" s="136"/>
      <c r="DI53" s="136"/>
      <c r="DJ53" s="136"/>
      <c r="DK53" s="136"/>
      <c r="DL53" s="136"/>
      <c r="DM53" s="136"/>
      <c r="DN53" s="136"/>
      <c r="DO53" s="136"/>
      <c r="DP53" s="136"/>
      <c r="DQ53" s="136"/>
      <c r="DR53" s="136"/>
      <c r="DS53" s="136"/>
      <c r="DT53" s="136"/>
      <c r="DU53" s="136"/>
      <c r="DV53" s="136"/>
      <c r="DW53" s="136"/>
      <c r="DX53" s="136"/>
      <c r="DY53" s="136"/>
      <c r="DZ53" s="136"/>
      <c r="EA53" s="136"/>
      <c r="EB53" s="136"/>
      <c r="EC53" s="136"/>
      <c r="ED53" s="136"/>
      <c r="EE53" s="136"/>
      <c r="EF53" s="136"/>
      <c r="EG53" s="136"/>
      <c r="EH53" s="136"/>
      <c r="EI53" s="136"/>
      <c r="EJ53" s="136"/>
      <c r="EK53" s="136"/>
      <c r="EL53" s="136"/>
      <c r="EM53" s="136"/>
      <c r="EN53" s="136"/>
      <c r="EO53" s="136"/>
      <c r="EP53" s="136"/>
      <c r="EQ53" s="136"/>
      <c r="ER53" s="136"/>
      <c r="ES53" s="136"/>
      <c r="ET53" s="136"/>
      <c r="EU53" s="136"/>
      <c r="EV53" s="136"/>
      <c r="EW53" s="136"/>
      <c r="EX53" s="136"/>
      <c r="EY53" s="136"/>
      <c r="EZ53" s="136"/>
      <c r="FA53" s="136"/>
      <c r="FB53" s="136"/>
      <c r="FC53" s="136"/>
      <c r="FD53" s="136"/>
      <c r="FE53" s="136"/>
      <c r="FF53" s="136"/>
      <c r="FG53" s="136"/>
      <c r="FH53" s="136"/>
      <c r="FI53" s="136"/>
      <c r="FJ53" s="136"/>
      <c r="FK53" s="136"/>
      <c r="FL53" s="136"/>
      <c r="FM53" s="136"/>
      <c r="FN53" s="136"/>
      <c r="FO53" s="136"/>
      <c r="FP53" s="136"/>
      <c r="FQ53" s="136"/>
      <c r="FR53" s="136"/>
      <c r="FS53" s="136"/>
      <c r="FT53" s="136"/>
      <c r="FU53" s="136"/>
      <c r="FV53" s="136"/>
      <c r="FW53" s="136"/>
      <c r="FX53" s="136"/>
      <c r="FY53" s="136"/>
      <c r="FZ53" s="136"/>
      <c r="GA53" s="136"/>
      <c r="GB53" s="136"/>
      <c r="GC53" s="136"/>
      <c r="GD53" s="136"/>
      <c r="GE53" s="136"/>
      <c r="GF53" s="136"/>
      <c r="GG53" s="136"/>
      <c r="GH53" s="136"/>
      <c r="GI53" s="136"/>
      <c r="GJ53" s="136"/>
      <c r="GK53" s="136"/>
      <c r="GL53" s="136"/>
      <c r="GM53" s="136"/>
      <c r="GN53" s="136"/>
      <c r="GO53" s="136"/>
      <c r="GP53" s="136"/>
      <c r="GQ53" s="136"/>
      <c r="GR53" s="136"/>
      <c r="GS53" s="136"/>
      <c r="GT53" s="136"/>
      <c r="GU53" s="136"/>
      <c r="GV53" s="136"/>
      <c r="GW53" s="136"/>
      <c r="GX53" s="136"/>
      <c r="GY53" s="136"/>
      <c r="GZ53" s="136"/>
      <c r="HA53" s="136"/>
      <c r="HB53" s="136"/>
      <c r="HC53" s="136"/>
      <c r="HD53" s="136"/>
      <c r="HE53" s="136"/>
      <c r="HF53" s="136"/>
      <c r="HG53" s="136"/>
      <c r="HH53" s="136"/>
    </row>
    <row r="54" spans="1:216" ht="12.75">
      <c r="A54" s="174" t="s">
        <v>249</v>
      </c>
      <c r="B54" s="174"/>
      <c r="C54" s="147">
        <v>1143993</v>
      </c>
      <c r="D54" s="147">
        <v>2846926</v>
      </c>
      <c r="E54" s="147">
        <v>1365698</v>
      </c>
      <c r="F54" s="147">
        <v>435601</v>
      </c>
      <c r="G54" s="147">
        <v>889231</v>
      </c>
      <c r="H54" s="147">
        <v>678254</v>
      </c>
      <c r="I54" s="147">
        <v>170357</v>
      </c>
      <c r="J54" s="147">
        <v>333635</v>
      </c>
      <c r="K54" s="147">
        <v>1522198</v>
      </c>
      <c r="L54" s="147">
        <v>317976</v>
      </c>
      <c r="M54" s="147">
        <v>1057523</v>
      </c>
      <c r="N54" s="147">
        <v>1151405</v>
      </c>
      <c r="O54" s="147">
        <v>101843</v>
      </c>
      <c r="P54" s="147">
        <v>446634</v>
      </c>
      <c r="Q54" s="147">
        <f>SUM(C54:P54)</f>
        <v>12461274</v>
      </c>
      <c r="S54" s="174" t="s">
        <v>249</v>
      </c>
      <c r="T54" s="174"/>
      <c r="U54" s="177">
        <f aca="true" t="shared" si="23" ref="U54:Y55">C54*100/C$66</f>
        <v>47.11640871922485</v>
      </c>
      <c r="V54" s="177">
        <f t="shared" si="23"/>
        <v>53.85810564749171</v>
      </c>
      <c r="W54" s="177">
        <f t="shared" si="23"/>
        <v>50.567510706317</v>
      </c>
      <c r="X54" s="177">
        <f t="shared" si="23"/>
        <v>46.574345036411515</v>
      </c>
      <c r="Y54" s="177">
        <f t="shared" si="23"/>
        <v>35.18141416283458</v>
      </c>
      <c r="Z54" s="177">
        <f>H54*100/H$66</f>
        <v>32.82780664596417</v>
      </c>
      <c r="AA54" s="177">
        <f aca="true" t="shared" si="24" ref="AA54:AH54">I54*100/I$66</f>
        <v>33.63834001070222</v>
      </c>
      <c r="AB54" s="177">
        <f t="shared" si="24"/>
        <v>38.54810439709625</v>
      </c>
      <c r="AC54" s="177">
        <f t="shared" si="24"/>
        <v>47.37569077968625</v>
      </c>
      <c r="AD54" s="177">
        <f t="shared" si="24"/>
        <v>40.5838387551308</v>
      </c>
      <c r="AE54" s="177">
        <f t="shared" si="24"/>
        <v>34.35387850913582</v>
      </c>
      <c r="AF54" s="177">
        <f t="shared" si="24"/>
        <v>49.23919909031466</v>
      </c>
      <c r="AG54" s="177">
        <f t="shared" si="24"/>
        <v>28.812835253377997</v>
      </c>
      <c r="AH54" s="177">
        <f t="shared" si="24"/>
        <v>39.7175343211273</v>
      </c>
      <c r="AI54" s="177">
        <f t="shared" si="22"/>
        <v>44.17818366815153</v>
      </c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  <c r="CG54" s="136"/>
      <c r="CH54" s="136"/>
      <c r="CI54" s="136"/>
      <c r="CJ54" s="136"/>
      <c r="CK54" s="136"/>
      <c r="CL54" s="136"/>
      <c r="CM54" s="136"/>
      <c r="CN54" s="136"/>
      <c r="CO54" s="136"/>
      <c r="CP54" s="136"/>
      <c r="CQ54" s="136"/>
      <c r="CR54" s="136"/>
      <c r="CS54" s="136"/>
      <c r="CT54" s="136"/>
      <c r="CU54" s="136"/>
      <c r="CV54" s="136"/>
      <c r="CW54" s="136"/>
      <c r="CX54" s="136"/>
      <c r="CY54" s="136"/>
      <c r="CZ54" s="136"/>
      <c r="DA54" s="136"/>
      <c r="DB54" s="136"/>
      <c r="DC54" s="136"/>
      <c r="DD54" s="136"/>
      <c r="DE54" s="136"/>
      <c r="DF54" s="136"/>
      <c r="DG54" s="136"/>
      <c r="DH54" s="136"/>
      <c r="DI54" s="136"/>
      <c r="DJ54" s="136"/>
      <c r="DK54" s="136"/>
      <c r="DL54" s="136"/>
      <c r="DM54" s="136"/>
      <c r="DN54" s="136"/>
      <c r="DO54" s="136"/>
      <c r="DP54" s="136"/>
      <c r="DQ54" s="136"/>
      <c r="DR54" s="136"/>
      <c r="DS54" s="136"/>
      <c r="DT54" s="136"/>
      <c r="DU54" s="136"/>
      <c r="DV54" s="136"/>
      <c r="DW54" s="136"/>
      <c r="DX54" s="136"/>
      <c r="DY54" s="136"/>
      <c r="DZ54" s="136"/>
      <c r="EA54" s="136"/>
      <c r="EB54" s="136"/>
      <c r="EC54" s="136"/>
      <c r="ED54" s="136"/>
      <c r="EE54" s="136"/>
      <c r="EF54" s="136"/>
      <c r="EG54" s="136"/>
      <c r="EH54" s="136"/>
      <c r="EI54" s="136"/>
      <c r="EJ54" s="136"/>
      <c r="EK54" s="136"/>
      <c r="EL54" s="136"/>
      <c r="EM54" s="136"/>
      <c r="EN54" s="136"/>
      <c r="EO54" s="136"/>
      <c r="EP54" s="136"/>
      <c r="EQ54" s="136"/>
      <c r="ER54" s="136"/>
      <c r="ES54" s="136"/>
      <c r="ET54" s="136"/>
      <c r="EU54" s="136"/>
      <c r="EV54" s="136"/>
      <c r="EW54" s="136"/>
      <c r="EX54" s="136"/>
      <c r="EY54" s="136"/>
      <c r="EZ54" s="136"/>
      <c r="FA54" s="136"/>
      <c r="FB54" s="136"/>
      <c r="FC54" s="136"/>
      <c r="FD54" s="136"/>
      <c r="FE54" s="136"/>
      <c r="FF54" s="136"/>
      <c r="FG54" s="136"/>
      <c r="FH54" s="136"/>
      <c r="FI54" s="136"/>
      <c r="FJ54" s="136"/>
      <c r="FK54" s="136"/>
      <c r="FL54" s="136"/>
      <c r="FM54" s="136"/>
      <c r="FN54" s="136"/>
      <c r="FO54" s="136"/>
      <c r="FP54" s="136"/>
      <c r="FQ54" s="136"/>
      <c r="FR54" s="136"/>
      <c r="FS54" s="136"/>
      <c r="FT54" s="136"/>
      <c r="FU54" s="136"/>
      <c r="FV54" s="136"/>
      <c r="FW54" s="136"/>
      <c r="FX54" s="136"/>
      <c r="FY54" s="136"/>
      <c r="FZ54" s="136"/>
      <c r="GA54" s="136"/>
      <c r="GB54" s="136"/>
      <c r="GC54" s="136"/>
      <c r="GD54" s="136"/>
      <c r="GE54" s="136"/>
      <c r="GF54" s="136"/>
      <c r="GG54" s="136"/>
      <c r="GH54" s="136"/>
      <c r="GI54" s="136"/>
      <c r="GJ54" s="136"/>
      <c r="GK54" s="136"/>
      <c r="GL54" s="136"/>
      <c r="GM54" s="136"/>
      <c r="GN54" s="136"/>
      <c r="GO54" s="136"/>
      <c r="GP54" s="136"/>
      <c r="GQ54" s="136"/>
      <c r="GR54" s="136"/>
      <c r="GS54" s="136"/>
      <c r="GT54" s="136"/>
      <c r="GU54" s="136"/>
      <c r="GV54" s="136"/>
      <c r="GW54" s="136"/>
      <c r="GX54" s="136"/>
      <c r="GY54" s="136"/>
      <c r="GZ54" s="136"/>
      <c r="HA54" s="136"/>
      <c r="HB54" s="136"/>
      <c r="HC54" s="136"/>
      <c r="HD54" s="136"/>
      <c r="HE54" s="136"/>
      <c r="HF54" s="136"/>
      <c r="HG54" s="136"/>
      <c r="HH54" s="136"/>
    </row>
    <row r="55" spans="1:216" ht="12" customHeight="1">
      <c r="A55" s="174" t="s">
        <v>272</v>
      </c>
      <c r="B55" s="174"/>
      <c r="C55" s="147">
        <v>24650</v>
      </c>
      <c r="D55" s="147">
        <v>142689</v>
      </c>
      <c r="E55" s="147">
        <v>28649</v>
      </c>
      <c r="F55" s="147">
        <v>7328</v>
      </c>
      <c r="G55" s="147">
        <v>25394</v>
      </c>
      <c r="H55" s="147">
        <v>20853</v>
      </c>
      <c r="I55" s="147">
        <v>7410</v>
      </c>
      <c r="J55" s="147"/>
      <c r="K55" s="147">
        <v>62352</v>
      </c>
      <c r="L55" s="147">
        <v>10221</v>
      </c>
      <c r="M55" s="147">
        <v>59652</v>
      </c>
      <c r="N55" s="147">
        <v>10973</v>
      </c>
      <c r="O55" s="147">
        <v>3578</v>
      </c>
      <c r="P55" s="147">
        <v>12577</v>
      </c>
      <c r="Q55" s="147">
        <f>SUM(C55:P55)</f>
        <v>416326</v>
      </c>
      <c r="S55" s="174" t="s">
        <v>272</v>
      </c>
      <c r="T55" s="174"/>
      <c r="U55" s="177">
        <f t="shared" si="23"/>
        <v>1.015233025839225</v>
      </c>
      <c r="V55" s="177">
        <f t="shared" si="23"/>
        <v>2.6993884761089486</v>
      </c>
      <c r="W55" s="177">
        <f t="shared" si="23"/>
        <v>1.0607825553125771</v>
      </c>
      <c r="X55" s="177">
        <f t="shared" si="23"/>
        <v>0.7835078441666194</v>
      </c>
      <c r="Y55" s="177">
        <f t="shared" si="23"/>
        <v>1.0046847571115056</v>
      </c>
      <c r="Z55" s="177">
        <f>H55*100/H$66</f>
        <v>1.0092948246354476</v>
      </c>
      <c r="AA55" s="177">
        <f>I55*100/I$66</f>
        <v>1.4631632364933842</v>
      </c>
      <c r="AB55" s="177"/>
      <c r="AC55" s="177">
        <f aca="true" t="shared" si="25" ref="AC55:AH55">K55*100/K$66</f>
        <v>1.940594503142822</v>
      </c>
      <c r="AD55" s="177">
        <f t="shared" si="25"/>
        <v>1.3045242908779024</v>
      </c>
      <c r="AE55" s="177">
        <f t="shared" si="25"/>
        <v>1.9378089751494483</v>
      </c>
      <c r="AF55" s="177">
        <f t="shared" si="25"/>
        <v>0.4692542863875203</v>
      </c>
      <c r="AG55" s="177">
        <f t="shared" si="25"/>
        <v>1.0122671615779826</v>
      </c>
      <c r="AH55" s="177">
        <f t="shared" si="25"/>
        <v>1.1184267860414077</v>
      </c>
      <c r="AI55" s="177">
        <f t="shared" si="22"/>
        <v>1.4759748075378853</v>
      </c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  <c r="CA55" s="136"/>
      <c r="CB55" s="136"/>
      <c r="CC55" s="136"/>
      <c r="CD55" s="136"/>
      <c r="CE55" s="136"/>
      <c r="CF55" s="136"/>
      <c r="CG55" s="136"/>
      <c r="CH55" s="136"/>
      <c r="CI55" s="136"/>
      <c r="CJ55" s="136"/>
      <c r="CK55" s="136"/>
      <c r="CL55" s="136"/>
      <c r="CM55" s="136"/>
      <c r="CN55" s="136"/>
      <c r="CO55" s="136"/>
      <c r="CP55" s="136"/>
      <c r="CQ55" s="136"/>
      <c r="CR55" s="136"/>
      <c r="CS55" s="136"/>
      <c r="CT55" s="136"/>
      <c r="CU55" s="136"/>
      <c r="CV55" s="136"/>
      <c r="CW55" s="136"/>
      <c r="CX55" s="136"/>
      <c r="CY55" s="136"/>
      <c r="CZ55" s="136"/>
      <c r="DA55" s="136"/>
      <c r="DB55" s="136"/>
      <c r="DC55" s="136"/>
      <c r="DD55" s="136"/>
      <c r="DE55" s="136"/>
      <c r="DF55" s="136"/>
      <c r="DG55" s="136"/>
      <c r="DH55" s="136"/>
      <c r="DI55" s="136"/>
      <c r="DJ55" s="136"/>
      <c r="DK55" s="136"/>
      <c r="DL55" s="136"/>
      <c r="DM55" s="136"/>
      <c r="DN55" s="136"/>
      <c r="DO55" s="136"/>
      <c r="DP55" s="136"/>
      <c r="DQ55" s="136"/>
      <c r="DR55" s="136"/>
      <c r="DS55" s="136"/>
      <c r="DT55" s="136"/>
      <c r="DU55" s="136"/>
      <c r="DV55" s="136"/>
      <c r="DW55" s="136"/>
      <c r="DX55" s="136"/>
      <c r="DY55" s="136"/>
      <c r="DZ55" s="136"/>
      <c r="EA55" s="136"/>
      <c r="EB55" s="136"/>
      <c r="EC55" s="136"/>
      <c r="ED55" s="136"/>
      <c r="EE55" s="136"/>
      <c r="EF55" s="136"/>
      <c r="EG55" s="136"/>
      <c r="EH55" s="136"/>
      <c r="EI55" s="136"/>
      <c r="EJ55" s="136"/>
      <c r="EK55" s="136"/>
      <c r="EL55" s="136"/>
      <c r="EM55" s="136"/>
      <c r="EN55" s="136"/>
      <c r="EO55" s="136"/>
      <c r="EP55" s="136"/>
      <c r="EQ55" s="136"/>
      <c r="ER55" s="136"/>
      <c r="ES55" s="136"/>
      <c r="ET55" s="136"/>
      <c r="EU55" s="136"/>
      <c r="EV55" s="136"/>
      <c r="EW55" s="136"/>
      <c r="EX55" s="136"/>
      <c r="EY55" s="136"/>
      <c r="EZ55" s="136"/>
      <c r="FA55" s="136"/>
      <c r="FB55" s="136"/>
      <c r="FC55" s="136"/>
      <c r="FD55" s="136"/>
      <c r="FE55" s="136"/>
      <c r="FF55" s="136"/>
      <c r="FG55" s="136"/>
      <c r="FH55" s="136"/>
      <c r="FI55" s="136"/>
      <c r="FJ55" s="136"/>
      <c r="FK55" s="136"/>
      <c r="FL55" s="136"/>
      <c r="FM55" s="136"/>
      <c r="FN55" s="136"/>
      <c r="FO55" s="136"/>
      <c r="FP55" s="136"/>
      <c r="FQ55" s="136"/>
      <c r="FR55" s="136"/>
      <c r="FS55" s="136"/>
      <c r="FT55" s="136"/>
      <c r="FU55" s="136"/>
      <c r="FV55" s="136"/>
      <c r="FW55" s="136"/>
      <c r="FX55" s="136"/>
      <c r="FY55" s="136"/>
      <c r="FZ55" s="136"/>
      <c r="GA55" s="136"/>
      <c r="GB55" s="136"/>
      <c r="GC55" s="136"/>
      <c r="GD55" s="136"/>
      <c r="GE55" s="136"/>
      <c r="GF55" s="136"/>
      <c r="GG55" s="136"/>
      <c r="GH55" s="136"/>
      <c r="GI55" s="136"/>
      <c r="GJ55" s="136"/>
      <c r="GK55" s="136"/>
      <c r="GL55" s="136"/>
      <c r="GM55" s="136"/>
      <c r="GN55" s="136"/>
      <c r="GO55" s="136"/>
      <c r="GP55" s="136"/>
      <c r="GQ55" s="136"/>
      <c r="GR55" s="136"/>
      <c r="GS55" s="136"/>
      <c r="GT55" s="136"/>
      <c r="GU55" s="136"/>
      <c r="GV55" s="136"/>
      <c r="GW55" s="136"/>
      <c r="GX55" s="136"/>
      <c r="GY55" s="136"/>
      <c r="GZ55" s="136"/>
      <c r="HA55" s="136"/>
      <c r="HB55" s="136"/>
      <c r="HC55" s="136"/>
      <c r="HD55" s="136"/>
      <c r="HE55" s="136"/>
      <c r="HF55" s="136"/>
      <c r="HG55" s="136"/>
      <c r="HH55" s="136"/>
    </row>
    <row r="56" spans="1:216" ht="12.75">
      <c r="A56" s="174" t="s">
        <v>250</v>
      </c>
      <c r="B56" s="174"/>
      <c r="C56" s="147"/>
      <c r="D56" s="147"/>
      <c r="E56" s="147"/>
      <c r="F56" s="147"/>
      <c r="G56" s="147"/>
      <c r="H56" s="147"/>
      <c r="I56" s="147">
        <v>9561</v>
      </c>
      <c r="J56" s="147"/>
      <c r="K56" s="147"/>
      <c r="L56" s="147"/>
      <c r="M56" s="147"/>
      <c r="N56" s="147"/>
      <c r="O56" s="147">
        <v>8783</v>
      </c>
      <c r="P56" s="147"/>
      <c r="Q56" s="147">
        <f aca="true" t="shared" si="26" ref="Q56:Q65">SUM(C56:P56)</f>
        <v>18344</v>
      </c>
      <c r="S56" s="174" t="s">
        <v>250</v>
      </c>
      <c r="T56" s="174"/>
      <c r="U56" s="177"/>
      <c r="V56" s="177"/>
      <c r="W56" s="177"/>
      <c r="X56" s="177"/>
      <c r="Y56" s="177"/>
      <c r="Z56" s="177"/>
      <c r="AA56" s="177">
        <f>I56*100/I$66</f>
        <v>1.8878952367224353</v>
      </c>
      <c r="AB56" s="177"/>
      <c r="AC56" s="177"/>
      <c r="AD56" s="177"/>
      <c r="AE56" s="177"/>
      <c r="AF56" s="177"/>
      <c r="AG56" s="177">
        <f>O56*100/O$66</f>
        <v>2.4848357965733427</v>
      </c>
      <c r="AH56" s="177"/>
      <c r="AI56" s="177">
        <f t="shared" si="22"/>
        <v>0.06503384816099636</v>
      </c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36"/>
      <c r="BU56" s="136"/>
      <c r="BV56" s="136"/>
      <c r="BW56" s="136"/>
      <c r="BX56" s="136"/>
      <c r="BY56" s="136"/>
      <c r="BZ56" s="136"/>
      <c r="CA56" s="136"/>
      <c r="CB56" s="136"/>
      <c r="CC56" s="136"/>
      <c r="CD56" s="136"/>
      <c r="CE56" s="136"/>
      <c r="CF56" s="136"/>
      <c r="CG56" s="136"/>
      <c r="CH56" s="136"/>
      <c r="CI56" s="136"/>
      <c r="CJ56" s="136"/>
      <c r="CK56" s="136"/>
      <c r="CL56" s="136"/>
      <c r="CM56" s="136"/>
      <c r="CN56" s="136"/>
      <c r="CO56" s="136"/>
      <c r="CP56" s="136"/>
      <c r="CQ56" s="136"/>
      <c r="CR56" s="136"/>
      <c r="CS56" s="136"/>
      <c r="CT56" s="136"/>
      <c r="CU56" s="136"/>
      <c r="CV56" s="136"/>
      <c r="CW56" s="136"/>
      <c r="CX56" s="136"/>
      <c r="CY56" s="136"/>
      <c r="CZ56" s="136"/>
      <c r="DA56" s="136"/>
      <c r="DB56" s="136"/>
      <c r="DC56" s="136"/>
      <c r="DD56" s="136"/>
      <c r="DE56" s="136"/>
      <c r="DF56" s="136"/>
      <c r="DG56" s="136"/>
      <c r="DH56" s="136"/>
      <c r="DI56" s="136"/>
      <c r="DJ56" s="136"/>
      <c r="DK56" s="136"/>
      <c r="DL56" s="136"/>
      <c r="DM56" s="136"/>
      <c r="DN56" s="136"/>
      <c r="DO56" s="136"/>
      <c r="DP56" s="136"/>
      <c r="DQ56" s="136"/>
      <c r="DR56" s="136"/>
      <c r="DS56" s="136"/>
      <c r="DT56" s="136"/>
      <c r="DU56" s="136"/>
      <c r="DV56" s="136"/>
      <c r="DW56" s="136"/>
      <c r="DX56" s="136"/>
      <c r="DY56" s="136"/>
      <c r="DZ56" s="136"/>
      <c r="EA56" s="136"/>
      <c r="EB56" s="136"/>
      <c r="EC56" s="136"/>
      <c r="ED56" s="136"/>
      <c r="EE56" s="136"/>
      <c r="EF56" s="136"/>
      <c r="EG56" s="136"/>
      <c r="EH56" s="136"/>
      <c r="EI56" s="136"/>
      <c r="EJ56" s="136"/>
      <c r="EK56" s="136"/>
      <c r="EL56" s="136"/>
      <c r="EM56" s="136"/>
      <c r="EN56" s="136"/>
      <c r="EO56" s="136"/>
      <c r="EP56" s="136"/>
      <c r="EQ56" s="136"/>
      <c r="ER56" s="136"/>
      <c r="ES56" s="136"/>
      <c r="ET56" s="136"/>
      <c r="EU56" s="136"/>
      <c r="EV56" s="136"/>
      <c r="EW56" s="136"/>
      <c r="EX56" s="136"/>
      <c r="EY56" s="136"/>
      <c r="EZ56" s="136"/>
      <c r="FA56" s="136"/>
      <c r="FB56" s="136"/>
      <c r="FC56" s="136"/>
      <c r="FD56" s="136"/>
      <c r="FE56" s="136"/>
      <c r="FF56" s="136"/>
      <c r="FG56" s="136"/>
      <c r="FH56" s="136"/>
      <c r="FI56" s="136"/>
      <c r="FJ56" s="136"/>
      <c r="FK56" s="136"/>
      <c r="FL56" s="136"/>
      <c r="FM56" s="136"/>
      <c r="FN56" s="136"/>
      <c r="FO56" s="136"/>
      <c r="FP56" s="136"/>
      <c r="FQ56" s="136"/>
      <c r="FR56" s="136"/>
      <c r="FS56" s="136"/>
      <c r="FT56" s="136"/>
      <c r="FU56" s="136"/>
      <c r="FV56" s="136"/>
      <c r="FW56" s="136"/>
      <c r="FX56" s="136"/>
      <c r="FY56" s="136"/>
      <c r="FZ56" s="136"/>
      <c r="GA56" s="136"/>
      <c r="GB56" s="136"/>
      <c r="GC56" s="136"/>
      <c r="GD56" s="136"/>
      <c r="GE56" s="136"/>
      <c r="GF56" s="136"/>
      <c r="GG56" s="136"/>
      <c r="GH56" s="136"/>
      <c r="GI56" s="136"/>
      <c r="GJ56" s="136"/>
      <c r="GK56" s="136"/>
      <c r="GL56" s="136"/>
      <c r="GM56" s="136"/>
      <c r="GN56" s="136"/>
      <c r="GO56" s="136"/>
      <c r="GP56" s="136"/>
      <c r="GQ56" s="136"/>
      <c r="GR56" s="136"/>
      <c r="GS56" s="136"/>
      <c r="GT56" s="136"/>
      <c r="GU56" s="136"/>
      <c r="GV56" s="136"/>
      <c r="GW56" s="136"/>
      <c r="GX56" s="136"/>
      <c r="GY56" s="136"/>
      <c r="GZ56" s="136"/>
      <c r="HA56" s="136"/>
      <c r="HB56" s="136"/>
      <c r="HC56" s="136"/>
      <c r="HD56" s="136"/>
      <c r="HE56" s="136"/>
      <c r="HF56" s="136"/>
      <c r="HG56" s="136"/>
      <c r="HH56" s="136"/>
    </row>
    <row r="57" spans="1:216" ht="12.75">
      <c r="A57" s="174" t="s">
        <v>255</v>
      </c>
      <c r="B57" s="174"/>
      <c r="C57" s="147">
        <v>25017</v>
      </c>
      <c r="D57" s="147"/>
      <c r="E57" s="147"/>
      <c r="F57" s="147"/>
      <c r="G57" s="147"/>
      <c r="H57" s="147"/>
      <c r="I57" s="147"/>
      <c r="J57" s="147"/>
      <c r="K57" s="147"/>
      <c r="L57" s="147"/>
      <c r="M57" s="147">
        <v>64483</v>
      </c>
      <c r="N57" s="147">
        <v>10477</v>
      </c>
      <c r="O57" s="147"/>
      <c r="P57" s="147"/>
      <c r="Q57" s="147">
        <f t="shared" si="26"/>
        <v>99977</v>
      </c>
      <c r="S57" s="174" t="s">
        <v>255</v>
      </c>
      <c r="T57" s="174"/>
      <c r="U57" s="177">
        <f>C57*100/C$66</f>
        <v>1.0303482599358982</v>
      </c>
      <c r="V57" s="177"/>
      <c r="W57" s="177"/>
      <c r="X57" s="177"/>
      <c r="Y57" s="177"/>
      <c r="Z57" s="177"/>
      <c r="AA57" s="177"/>
      <c r="AB57" s="177"/>
      <c r="AC57" s="177"/>
      <c r="AD57" s="177"/>
      <c r="AE57" s="177">
        <f>M57*100/M$66</f>
        <v>2.0947451241293145</v>
      </c>
      <c r="AF57" s="177">
        <f>N57*100/N$66</f>
        <v>0.448043120248068</v>
      </c>
      <c r="AG57" s="177"/>
      <c r="AH57" s="177"/>
      <c r="AI57" s="177">
        <f t="shared" si="22"/>
        <v>0.3544422720013046</v>
      </c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6"/>
      <c r="BX57" s="136"/>
      <c r="BY57" s="136"/>
      <c r="BZ57" s="136"/>
      <c r="CA57" s="136"/>
      <c r="CB57" s="136"/>
      <c r="CC57" s="136"/>
      <c r="CD57" s="136"/>
      <c r="CE57" s="136"/>
      <c r="CF57" s="136"/>
      <c r="CG57" s="136"/>
      <c r="CH57" s="136"/>
      <c r="CI57" s="136"/>
      <c r="CJ57" s="136"/>
      <c r="CK57" s="136"/>
      <c r="CL57" s="136"/>
      <c r="CM57" s="136"/>
      <c r="CN57" s="136"/>
      <c r="CO57" s="136"/>
      <c r="CP57" s="136"/>
      <c r="CQ57" s="136"/>
      <c r="CR57" s="136"/>
      <c r="CS57" s="136"/>
      <c r="CT57" s="136"/>
      <c r="CU57" s="136"/>
      <c r="CV57" s="136"/>
      <c r="CW57" s="136"/>
      <c r="CX57" s="136"/>
      <c r="CY57" s="136"/>
      <c r="CZ57" s="136"/>
      <c r="DA57" s="136"/>
      <c r="DB57" s="136"/>
      <c r="DC57" s="136"/>
      <c r="DD57" s="136"/>
      <c r="DE57" s="136"/>
      <c r="DF57" s="136"/>
      <c r="DG57" s="136"/>
      <c r="DH57" s="136"/>
      <c r="DI57" s="136"/>
      <c r="DJ57" s="136"/>
      <c r="DK57" s="136"/>
      <c r="DL57" s="136"/>
      <c r="DM57" s="136"/>
      <c r="DN57" s="136"/>
      <c r="DO57" s="136"/>
      <c r="DP57" s="136"/>
      <c r="DQ57" s="136"/>
      <c r="DR57" s="136"/>
      <c r="DS57" s="136"/>
      <c r="DT57" s="136"/>
      <c r="DU57" s="136"/>
      <c r="DV57" s="136"/>
      <c r="DW57" s="136"/>
      <c r="DX57" s="136"/>
      <c r="DY57" s="136"/>
      <c r="DZ57" s="136"/>
      <c r="EA57" s="136"/>
      <c r="EB57" s="136"/>
      <c r="EC57" s="136"/>
      <c r="ED57" s="136"/>
      <c r="EE57" s="136"/>
      <c r="EF57" s="136"/>
      <c r="EG57" s="136"/>
      <c r="EH57" s="136"/>
      <c r="EI57" s="136"/>
      <c r="EJ57" s="136"/>
      <c r="EK57" s="136"/>
      <c r="EL57" s="136"/>
      <c r="EM57" s="136"/>
      <c r="EN57" s="136"/>
      <c r="EO57" s="136"/>
      <c r="EP57" s="136"/>
      <c r="EQ57" s="136"/>
      <c r="ER57" s="136"/>
      <c r="ES57" s="136"/>
      <c r="ET57" s="136"/>
      <c r="EU57" s="136"/>
      <c r="EV57" s="136"/>
      <c r="EW57" s="136"/>
      <c r="EX57" s="136"/>
      <c r="EY57" s="136"/>
      <c r="EZ57" s="136"/>
      <c r="FA57" s="136"/>
      <c r="FB57" s="136"/>
      <c r="FC57" s="136"/>
      <c r="FD57" s="136"/>
      <c r="FE57" s="136"/>
      <c r="FF57" s="136"/>
      <c r="FG57" s="136"/>
      <c r="FH57" s="136"/>
      <c r="FI57" s="136"/>
      <c r="FJ57" s="136"/>
      <c r="FK57" s="136"/>
      <c r="FL57" s="136"/>
      <c r="FM57" s="136"/>
      <c r="FN57" s="136"/>
      <c r="FO57" s="136"/>
      <c r="FP57" s="136"/>
      <c r="FQ57" s="136"/>
      <c r="FR57" s="136"/>
      <c r="FS57" s="136"/>
      <c r="FT57" s="136"/>
      <c r="FU57" s="136"/>
      <c r="FV57" s="136"/>
      <c r="FW57" s="136"/>
      <c r="FX57" s="136"/>
      <c r="FY57" s="136"/>
      <c r="FZ57" s="136"/>
      <c r="GA57" s="136"/>
      <c r="GB57" s="136"/>
      <c r="GC57" s="136"/>
      <c r="GD57" s="136"/>
      <c r="GE57" s="136"/>
      <c r="GF57" s="136"/>
      <c r="GG57" s="136"/>
      <c r="GH57" s="136"/>
      <c r="GI57" s="136"/>
      <c r="GJ57" s="136"/>
      <c r="GK57" s="136"/>
      <c r="GL57" s="136"/>
      <c r="GM57" s="136"/>
      <c r="GN57" s="136"/>
      <c r="GO57" s="136"/>
      <c r="GP57" s="136"/>
      <c r="GQ57" s="136"/>
      <c r="GR57" s="136"/>
      <c r="GS57" s="136"/>
      <c r="GT57" s="136"/>
      <c r="GU57" s="136"/>
      <c r="GV57" s="136"/>
      <c r="GW57" s="136"/>
      <c r="GX57" s="136"/>
      <c r="GY57" s="136"/>
      <c r="GZ57" s="136"/>
      <c r="HA57" s="136"/>
      <c r="HB57" s="136"/>
      <c r="HC57" s="136"/>
      <c r="HD57" s="136"/>
      <c r="HE57" s="136"/>
      <c r="HF57" s="136"/>
      <c r="HG57" s="136"/>
      <c r="HH57" s="136"/>
    </row>
    <row r="58" spans="1:216" ht="12.75">
      <c r="A58" s="174" t="s">
        <v>259</v>
      </c>
      <c r="B58" s="174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>
        <v>2446</v>
      </c>
      <c r="P58" s="147"/>
      <c r="Q58" s="147">
        <f t="shared" si="26"/>
        <v>2446</v>
      </c>
      <c r="S58" s="174" t="s">
        <v>259</v>
      </c>
      <c r="T58" s="174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>
        <f>O58*100/O$66</f>
        <v>0.6920082384627572</v>
      </c>
      <c r="AH58" s="177"/>
      <c r="AI58" s="177">
        <f t="shared" si="22"/>
        <v>0.00867165245321615</v>
      </c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  <c r="BT58" s="136"/>
      <c r="BU58" s="136"/>
      <c r="BV58" s="136"/>
      <c r="BW58" s="136"/>
      <c r="BX58" s="136"/>
      <c r="BY58" s="136"/>
      <c r="BZ58" s="136"/>
      <c r="CA58" s="136"/>
      <c r="CB58" s="136"/>
      <c r="CC58" s="136"/>
      <c r="CD58" s="136"/>
      <c r="CE58" s="136"/>
      <c r="CF58" s="136"/>
      <c r="CG58" s="136"/>
      <c r="CH58" s="136"/>
      <c r="CI58" s="136"/>
      <c r="CJ58" s="136"/>
      <c r="CK58" s="136"/>
      <c r="CL58" s="136"/>
      <c r="CM58" s="136"/>
      <c r="CN58" s="136"/>
      <c r="CO58" s="136"/>
      <c r="CP58" s="136"/>
      <c r="CQ58" s="136"/>
      <c r="CR58" s="136"/>
      <c r="CS58" s="136"/>
      <c r="CT58" s="136"/>
      <c r="CU58" s="136"/>
      <c r="CV58" s="136"/>
      <c r="CW58" s="136"/>
      <c r="CX58" s="136"/>
      <c r="CY58" s="136"/>
      <c r="CZ58" s="136"/>
      <c r="DA58" s="136"/>
      <c r="DB58" s="136"/>
      <c r="DC58" s="136"/>
      <c r="DD58" s="136"/>
      <c r="DE58" s="136"/>
      <c r="DF58" s="136"/>
      <c r="DG58" s="136"/>
      <c r="DH58" s="136"/>
      <c r="DI58" s="136"/>
      <c r="DJ58" s="136"/>
      <c r="DK58" s="136"/>
      <c r="DL58" s="136"/>
      <c r="DM58" s="136"/>
      <c r="DN58" s="136"/>
      <c r="DO58" s="136"/>
      <c r="DP58" s="136"/>
      <c r="DQ58" s="136"/>
      <c r="DR58" s="136"/>
      <c r="DS58" s="136"/>
      <c r="DT58" s="136"/>
      <c r="DU58" s="136"/>
      <c r="DV58" s="136"/>
      <c r="DW58" s="136"/>
      <c r="DX58" s="136"/>
      <c r="DY58" s="136"/>
      <c r="DZ58" s="136"/>
      <c r="EA58" s="136"/>
      <c r="EB58" s="136"/>
      <c r="EC58" s="136"/>
      <c r="ED58" s="136"/>
      <c r="EE58" s="136"/>
      <c r="EF58" s="136"/>
      <c r="EG58" s="136"/>
      <c r="EH58" s="136"/>
      <c r="EI58" s="136"/>
      <c r="EJ58" s="136"/>
      <c r="EK58" s="136"/>
      <c r="EL58" s="136"/>
      <c r="EM58" s="136"/>
      <c r="EN58" s="136"/>
      <c r="EO58" s="136"/>
      <c r="EP58" s="136"/>
      <c r="EQ58" s="136"/>
      <c r="ER58" s="136"/>
      <c r="ES58" s="136"/>
      <c r="ET58" s="136"/>
      <c r="EU58" s="136"/>
      <c r="EV58" s="136"/>
      <c r="EW58" s="136"/>
      <c r="EX58" s="136"/>
      <c r="EY58" s="136"/>
      <c r="EZ58" s="136"/>
      <c r="FA58" s="136"/>
      <c r="FB58" s="136"/>
      <c r="FC58" s="136"/>
      <c r="FD58" s="136"/>
      <c r="FE58" s="136"/>
      <c r="FF58" s="136"/>
      <c r="FG58" s="136"/>
      <c r="FH58" s="136"/>
      <c r="FI58" s="136"/>
      <c r="FJ58" s="136"/>
      <c r="FK58" s="136"/>
      <c r="FL58" s="136"/>
      <c r="FM58" s="136"/>
      <c r="FN58" s="136"/>
      <c r="FO58" s="136"/>
      <c r="FP58" s="136"/>
      <c r="FQ58" s="136"/>
      <c r="FR58" s="136"/>
      <c r="FS58" s="136"/>
      <c r="FT58" s="136"/>
      <c r="FU58" s="136"/>
      <c r="FV58" s="136"/>
      <c r="FW58" s="136"/>
      <c r="FX58" s="136"/>
      <c r="FY58" s="136"/>
      <c r="FZ58" s="136"/>
      <c r="GA58" s="136"/>
      <c r="GB58" s="136"/>
      <c r="GC58" s="136"/>
      <c r="GD58" s="136"/>
      <c r="GE58" s="136"/>
      <c r="GF58" s="136"/>
      <c r="GG58" s="136"/>
      <c r="GH58" s="136"/>
      <c r="GI58" s="136"/>
      <c r="GJ58" s="136"/>
      <c r="GK58" s="136"/>
      <c r="GL58" s="136"/>
      <c r="GM58" s="136"/>
      <c r="GN58" s="136"/>
      <c r="GO58" s="136"/>
      <c r="GP58" s="136"/>
      <c r="GQ58" s="136"/>
      <c r="GR58" s="136"/>
      <c r="GS58" s="136"/>
      <c r="GT58" s="136"/>
      <c r="GU58" s="136"/>
      <c r="GV58" s="136"/>
      <c r="GW58" s="136"/>
      <c r="GX58" s="136"/>
      <c r="GY58" s="136"/>
      <c r="GZ58" s="136"/>
      <c r="HA58" s="136"/>
      <c r="HB58" s="136"/>
      <c r="HC58" s="136"/>
      <c r="HD58" s="136"/>
      <c r="HE58" s="136"/>
      <c r="HF58" s="136"/>
      <c r="HG58" s="136"/>
      <c r="HH58" s="136"/>
    </row>
    <row r="59" spans="1:216" ht="12.75">
      <c r="A59" s="174" t="s">
        <v>258</v>
      </c>
      <c r="B59" s="135"/>
      <c r="C59" s="147"/>
      <c r="D59" s="147"/>
      <c r="E59" s="147"/>
      <c r="F59" s="147"/>
      <c r="G59" s="147"/>
      <c r="H59" s="147">
        <v>30068</v>
      </c>
      <c r="I59" s="147"/>
      <c r="J59" s="147"/>
      <c r="K59" s="147"/>
      <c r="L59" s="147"/>
      <c r="M59" s="147"/>
      <c r="N59" s="147"/>
      <c r="O59" s="147"/>
      <c r="P59" s="147"/>
      <c r="Q59" s="147">
        <f t="shared" si="26"/>
        <v>30068</v>
      </c>
      <c r="S59" s="174" t="s">
        <v>258</v>
      </c>
      <c r="T59" s="135"/>
      <c r="U59" s="177"/>
      <c r="V59" s="177"/>
      <c r="W59" s="177"/>
      <c r="X59" s="177"/>
      <c r="Y59" s="177"/>
      <c r="Z59" s="177">
        <f>H59*100/H$66</f>
        <v>1.4553050777892218</v>
      </c>
      <c r="AA59" s="177"/>
      <c r="AB59" s="177"/>
      <c r="AC59" s="177"/>
      <c r="AD59" s="177"/>
      <c r="AE59" s="177"/>
      <c r="AF59" s="177"/>
      <c r="AG59" s="177"/>
      <c r="AH59" s="177"/>
      <c r="AI59" s="177">
        <f t="shared" si="22"/>
        <v>0.10659821993593754</v>
      </c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  <c r="BT59" s="136"/>
      <c r="BU59" s="136"/>
      <c r="BV59" s="136"/>
      <c r="BW59" s="136"/>
      <c r="BX59" s="136"/>
      <c r="BY59" s="136"/>
      <c r="BZ59" s="136"/>
      <c r="CA59" s="136"/>
      <c r="CB59" s="136"/>
      <c r="CC59" s="136"/>
      <c r="CD59" s="136"/>
      <c r="CE59" s="136"/>
      <c r="CF59" s="136"/>
      <c r="CG59" s="136"/>
      <c r="CH59" s="136"/>
      <c r="CI59" s="136"/>
      <c r="CJ59" s="136"/>
      <c r="CK59" s="136"/>
      <c r="CL59" s="136"/>
      <c r="CM59" s="136"/>
      <c r="CN59" s="136"/>
      <c r="CO59" s="136"/>
      <c r="CP59" s="136"/>
      <c r="CQ59" s="136"/>
      <c r="CR59" s="136"/>
      <c r="CS59" s="136"/>
      <c r="CT59" s="136"/>
      <c r="CU59" s="136"/>
      <c r="CV59" s="136"/>
      <c r="CW59" s="136"/>
      <c r="CX59" s="136"/>
      <c r="CY59" s="136"/>
      <c r="CZ59" s="136"/>
      <c r="DA59" s="136"/>
      <c r="DB59" s="136"/>
      <c r="DC59" s="136"/>
      <c r="DD59" s="136"/>
      <c r="DE59" s="136"/>
      <c r="DF59" s="136"/>
      <c r="DG59" s="136"/>
      <c r="DH59" s="136"/>
      <c r="DI59" s="136"/>
      <c r="DJ59" s="136"/>
      <c r="DK59" s="136"/>
      <c r="DL59" s="136"/>
      <c r="DM59" s="136"/>
      <c r="DN59" s="136"/>
      <c r="DO59" s="136"/>
      <c r="DP59" s="136"/>
      <c r="DQ59" s="136"/>
      <c r="DR59" s="136"/>
      <c r="DS59" s="136"/>
      <c r="DT59" s="136"/>
      <c r="DU59" s="136"/>
      <c r="DV59" s="136"/>
      <c r="DW59" s="136"/>
      <c r="DX59" s="136"/>
      <c r="DY59" s="136"/>
      <c r="DZ59" s="136"/>
      <c r="EA59" s="136"/>
      <c r="EB59" s="136"/>
      <c r="EC59" s="136"/>
      <c r="ED59" s="136"/>
      <c r="EE59" s="136"/>
      <c r="EF59" s="136"/>
      <c r="EG59" s="136"/>
      <c r="EH59" s="136"/>
      <c r="EI59" s="136"/>
      <c r="EJ59" s="136"/>
      <c r="EK59" s="136"/>
      <c r="EL59" s="136"/>
      <c r="EM59" s="136"/>
      <c r="EN59" s="136"/>
      <c r="EO59" s="136"/>
      <c r="EP59" s="136"/>
      <c r="EQ59" s="136"/>
      <c r="ER59" s="136"/>
      <c r="ES59" s="136"/>
      <c r="ET59" s="136"/>
      <c r="EU59" s="136"/>
      <c r="EV59" s="136"/>
      <c r="EW59" s="136"/>
      <c r="EX59" s="136"/>
      <c r="EY59" s="136"/>
      <c r="EZ59" s="136"/>
      <c r="FA59" s="136"/>
      <c r="FB59" s="136"/>
      <c r="FC59" s="136"/>
      <c r="FD59" s="136"/>
      <c r="FE59" s="136"/>
      <c r="FF59" s="136"/>
      <c r="FG59" s="136"/>
      <c r="FH59" s="136"/>
      <c r="FI59" s="136"/>
      <c r="FJ59" s="136"/>
      <c r="FK59" s="136"/>
      <c r="FL59" s="136"/>
      <c r="FM59" s="136"/>
      <c r="FN59" s="136"/>
      <c r="FO59" s="136"/>
      <c r="FP59" s="136"/>
      <c r="FQ59" s="136"/>
      <c r="FR59" s="136"/>
      <c r="FS59" s="136"/>
      <c r="FT59" s="136"/>
      <c r="FU59" s="136"/>
      <c r="FV59" s="136"/>
      <c r="FW59" s="136"/>
      <c r="FX59" s="136"/>
      <c r="FY59" s="136"/>
      <c r="FZ59" s="136"/>
      <c r="GA59" s="136"/>
      <c r="GB59" s="136"/>
      <c r="GC59" s="136"/>
      <c r="GD59" s="136"/>
      <c r="GE59" s="136"/>
      <c r="GF59" s="136"/>
      <c r="GG59" s="136"/>
      <c r="GH59" s="136"/>
      <c r="GI59" s="136"/>
      <c r="GJ59" s="136"/>
      <c r="GK59" s="136"/>
      <c r="GL59" s="136"/>
      <c r="GM59" s="136"/>
      <c r="GN59" s="136"/>
      <c r="GO59" s="136"/>
      <c r="GP59" s="136"/>
      <c r="GQ59" s="136"/>
      <c r="GR59" s="136"/>
      <c r="GS59" s="136"/>
      <c r="GT59" s="136"/>
      <c r="GU59" s="136"/>
      <c r="GV59" s="136"/>
      <c r="GW59" s="136"/>
      <c r="GX59" s="136"/>
      <c r="GY59" s="136"/>
      <c r="GZ59" s="136"/>
      <c r="HA59" s="136"/>
      <c r="HB59" s="136"/>
      <c r="HC59" s="136"/>
      <c r="HD59" s="136"/>
      <c r="HE59" s="136"/>
      <c r="HF59" s="136"/>
      <c r="HG59" s="136"/>
      <c r="HH59" s="136"/>
    </row>
    <row r="60" spans="1:216" ht="12.75">
      <c r="A60" s="174" t="s">
        <v>257</v>
      </c>
      <c r="B60" s="174"/>
      <c r="C60" s="147"/>
      <c r="D60" s="147"/>
      <c r="E60" s="147"/>
      <c r="F60" s="147"/>
      <c r="G60" s="147"/>
      <c r="H60" s="147"/>
      <c r="I60" s="147"/>
      <c r="J60" s="147">
        <v>12273</v>
      </c>
      <c r="K60" s="147"/>
      <c r="L60" s="147"/>
      <c r="M60" s="147"/>
      <c r="N60" s="147"/>
      <c r="O60" s="147"/>
      <c r="P60" s="147"/>
      <c r="Q60" s="147">
        <f t="shared" si="26"/>
        <v>12273</v>
      </c>
      <c r="S60" s="174" t="s">
        <v>257</v>
      </c>
      <c r="T60" s="174"/>
      <c r="U60" s="177"/>
      <c r="V60" s="177"/>
      <c r="W60" s="177"/>
      <c r="X60" s="177"/>
      <c r="Y60" s="177"/>
      <c r="Z60" s="177"/>
      <c r="AA60" s="177"/>
      <c r="AB60" s="177">
        <f>J60*100/J$66</f>
        <v>1.4180193482864878</v>
      </c>
      <c r="AC60" s="177"/>
      <c r="AD60" s="177"/>
      <c r="AE60" s="177"/>
      <c r="AF60" s="177"/>
      <c r="AG60" s="177"/>
      <c r="AH60" s="177"/>
      <c r="AI60" s="177">
        <f t="shared" si="22"/>
        <v>0.043510707505446375</v>
      </c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6"/>
      <c r="BU60" s="136"/>
      <c r="BV60" s="136"/>
      <c r="BW60" s="136"/>
      <c r="BX60" s="136"/>
      <c r="BY60" s="136"/>
      <c r="BZ60" s="136"/>
      <c r="CA60" s="136"/>
      <c r="CB60" s="136"/>
      <c r="CC60" s="136"/>
      <c r="CD60" s="136"/>
      <c r="CE60" s="136"/>
      <c r="CF60" s="136"/>
      <c r="CG60" s="136"/>
      <c r="CH60" s="136"/>
      <c r="CI60" s="136"/>
      <c r="CJ60" s="136"/>
      <c r="CK60" s="136"/>
      <c r="CL60" s="136"/>
      <c r="CM60" s="136"/>
      <c r="CN60" s="136"/>
      <c r="CO60" s="136"/>
      <c r="CP60" s="136"/>
      <c r="CQ60" s="136"/>
      <c r="CR60" s="136"/>
      <c r="CS60" s="136"/>
      <c r="CT60" s="136"/>
      <c r="CU60" s="136"/>
      <c r="CV60" s="136"/>
      <c r="CW60" s="136"/>
      <c r="CX60" s="136"/>
      <c r="CY60" s="136"/>
      <c r="CZ60" s="136"/>
      <c r="DA60" s="136"/>
      <c r="DB60" s="136"/>
      <c r="DC60" s="136"/>
      <c r="DD60" s="136"/>
      <c r="DE60" s="136"/>
      <c r="DF60" s="136"/>
      <c r="DG60" s="136"/>
      <c r="DH60" s="136"/>
      <c r="DI60" s="136"/>
      <c r="DJ60" s="136"/>
      <c r="DK60" s="136"/>
      <c r="DL60" s="136"/>
      <c r="DM60" s="136"/>
      <c r="DN60" s="136"/>
      <c r="DO60" s="136"/>
      <c r="DP60" s="136"/>
      <c r="DQ60" s="136"/>
      <c r="DR60" s="136"/>
      <c r="DS60" s="136"/>
      <c r="DT60" s="136"/>
      <c r="DU60" s="136"/>
      <c r="DV60" s="136"/>
      <c r="DW60" s="136"/>
      <c r="DX60" s="136"/>
      <c r="DY60" s="136"/>
      <c r="DZ60" s="136"/>
      <c r="EA60" s="136"/>
      <c r="EB60" s="136"/>
      <c r="EC60" s="136"/>
      <c r="ED60" s="136"/>
      <c r="EE60" s="136"/>
      <c r="EF60" s="136"/>
      <c r="EG60" s="136"/>
      <c r="EH60" s="136"/>
      <c r="EI60" s="136"/>
      <c r="EJ60" s="136"/>
      <c r="EK60" s="136"/>
      <c r="EL60" s="136"/>
      <c r="EM60" s="136"/>
      <c r="EN60" s="136"/>
      <c r="EO60" s="136"/>
      <c r="EP60" s="136"/>
      <c r="EQ60" s="136"/>
      <c r="ER60" s="136"/>
      <c r="ES60" s="136"/>
      <c r="ET60" s="136"/>
      <c r="EU60" s="136"/>
      <c r="EV60" s="136"/>
      <c r="EW60" s="136"/>
      <c r="EX60" s="136"/>
      <c r="EY60" s="136"/>
      <c r="EZ60" s="136"/>
      <c r="FA60" s="136"/>
      <c r="FB60" s="136"/>
      <c r="FC60" s="136"/>
      <c r="FD60" s="136"/>
      <c r="FE60" s="136"/>
      <c r="FF60" s="136"/>
      <c r="FG60" s="136"/>
      <c r="FH60" s="136"/>
      <c r="FI60" s="136"/>
      <c r="FJ60" s="136"/>
      <c r="FK60" s="136"/>
      <c r="FL60" s="136"/>
      <c r="FM60" s="136"/>
      <c r="FN60" s="136"/>
      <c r="FO60" s="136"/>
      <c r="FP60" s="136"/>
      <c r="FQ60" s="136"/>
      <c r="FR60" s="136"/>
      <c r="FS60" s="136"/>
      <c r="FT60" s="136"/>
      <c r="FU60" s="136"/>
      <c r="FV60" s="136"/>
      <c r="FW60" s="136"/>
      <c r="FX60" s="136"/>
      <c r="FY60" s="136"/>
      <c r="FZ60" s="136"/>
      <c r="GA60" s="136"/>
      <c r="GB60" s="136"/>
      <c r="GC60" s="136"/>
      <c r="GD60" s="136"/>
      <c r="GE60" s="136"/>
      <c r="GF60" s="136"/>
      <c r="GG60" s="136"/>
      <c r="GH60" s="136"/>
      <c r="GI60" s="136"/>
      <c r="GJ60" s="136"/>
      <c r="GK60" s="136"/>
      <c r="GL60" s="136"/>
      <c r="GM60" s="136"/>
      <c r="GN60" s="136"/>
      <c r="GO60" s="136"/>
      <c r="GP60" s="136"/>
      <c r="GQ60" s="136"/>
      <c r="GR60" s="136"/>
      <c r="GS60" s="136"/>
      <c r="GT60" s="136"/>
      <c r="GU60" s="136"/>
      <c r="GV60" s="136"/>
      <c r="GW60" s="136"/>
      <c r="GX60" s="136"/>
      <c r="GY60" s="136"/>
      <c r="GZ60" s="136"/>
      <c r="HA60" s="136"/>
      <c r="HB60" s="136"/>
      <c r="HC60" s="136"/>
      <c r="HD60" s="136"/>
      <c r="HE60" s="136"/>
      <c r="HF60" s="136"/>
      <c r="HG60" s="136"/>
      <c r="HH60" s="136"/>
    </row>
    <row r="61" spans="1:216" ht="12.75">
      <c r="A61" s="174" t="s">
        <v>254</v>
      </c>
      <c r="B61" s="174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>
        <v>2593</v>
      </c>
      <c r="Q61" s="147">
        <f>SUM(C61:P61)</f>
        <v>2593</v>
      </c>
      <c r="S61" s="174" t="s">
        <v>254</v>
      </c>
      <c r="T61" s="174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>
        <f>P61*100/P$66</f>
        <v>0.23058604247478492</v>
      </c>
      <c r="AI61" s="177">
        <f t="shared" si="22"/>
        <v>0.009192802457559069</v>
      </c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BW61" s="136"/>
      <c r="BX61" s="136"/>
      <c r="BY61" s="136"/>
      <c r="BZ61" s="136"/>
      <c r="CA61" s="136"/>
      <c r="CB61" s="136"/>
      <c r="CC61" s="136"/>
      <c r="CD61" s="136"/>
      <c r="CE61" s="136"/>
      <c r="CF61" s="136"/>
      <c r="CG61" s="136"/>
      <c r="CH61" s="136"/>
      <c r="CI61" s="136"/>
      <c r="CJ61" s="136"/>
      <c r="CK61" s="136"/>
      <c r="CL61" s="136"/>
      <c r="CM61" s="136"/>
      <c r="CN61" s="136"/>
      <c r="CO61" s="136"/>
      <c r="CP61" s="136"/>
      <c r="CQ61" s="136"/>
      <c r="CR61" s="136"/>
      <c r="CS61" s="136"/>
      <c r="CT61" s="136"/>
      <c r="CU61" s="136"/>
      <c r="CV61" s="136"/>
      <c r="CW61" s="136"/>
      <c r="CX61" s="136"/>
      <c r="CY61" s="136"/>
      <c r="CZ61" s="136"/>
      <c r="DA61" s="136"/>
      <c r="DB61" s="136"/>
      <c r="DC61" s="136"/>
      <c r="DD61" s="136"/>
      <c r="DE61" s="136"/>
      <c r="DF61" s="136"/>
      <c r="DG61" s="136"/>
      <c r="DH61" s="136"/>
      <c r="DI61" s="136"/>
      <c r="DJ61" s="136"/>
      <c r="DK61" s="136"/>
      <c r="DL61" s="136"/>
      <c r="DM61" s="136"/>
      <c r="DN61" s="136"/>
      <c r="DO61" s="136"/>
      <c r="DP61" s="136"/>
      <c r="DQ61" s="136"/>
      <c r="DR61" s="136"/>
      <c r="DS61" s="136"/>
      <c r="DT61" s="136"/>
      <c r="DU61" s="136"/>
      <c r="DV61" s="136"/>
      <c r="DW61" s="136"/>
      <c r="DX61" s="136"/>
      <c r="DY61" s="136"/>
      <c r="DZ61" s="136"/>
      <c r="EA61" s="136"/>
      <c r="EB61" s="136"/>
      <c r="EC61" s="136"/>
      <c r="ED61" s="136"/>
      <c r="EE61" s="136"/>
      <c r="EF61" s="136"/>
      <c r="EG61" s="136"/>
      <c r="EH61" s="136"/>
      <c r="EI61" s="136"/>
      <c r="EJ61" s="136"/>
      <c r="EK61" s="136"/>
      <c r="EL61" s="136"/>
      <c r="EM61" s="136"/>
      <c r="EN61" s="136"/>
      <c r="EO61" s="136"/>
      <c r="EP61" s="136"/>
      <c r="EQ61" s="136"/>
      <c r="ER61" s="136"/>
      <c r="ES61" s="136"/>
      <c r="ET61" s="136"/>
      <c r="EU61" s="136"/>
      <c r="EV61" s="136"/>
      <c r="EW61" s="136"/>
      <c r="EX61" s="136"/>
      <c r="EY61" s="136"/>
      <c r="EZ61" s="136"/>
      <c r="FA61" s="136"/>
      <c r="FB61" s="136"/>
      <c r="FC61" s="136"/>
      <c r="FD61" s="136"/>
      <c r="FE61" s="136"/>
      <c r="FF61" s="136"/>
      <c r="FG61" s="136"/>
      <c r="FH61" s="136"/>
      <c r="FI61" s="136"/>
      <c r="FJ61" s="136"/>
      <c r="FK61" s="136"/>
      <c r="FL61" s="136"/>
      <c r="FM61" s="136"/>
      <c r="FN61" s="136"/>
      <c r="FO61" s="136"/>
      <c r="FP61" s="136"/>
      <c r="FQ61" s="136"/>
      <c r="FR61" s="136"/>
      <c r="FS61" s="136"/>
      <c r="FT61" s="136"/>
      <c r="FU61" s="136"/>
      <c r="FV61" s="136"/>
      <c r="FW61" s="136"/>
      <c r="FX61" s="136"/>
      <c r="FY61" s="136"/>
      <c r="FZ61" s="136"/>
      <c r="GA61" s="136"/>
      <c r="GB61" s="136"/>
      <c r="GC61" s="136"/>
      <c r="GD61" s="136"/>
      <c r="GE61" s="136"/>
      <c r="GF61" s="136"/>
      <c r="GG61" s="136"/>
      <c r="GH61" s="136"/>
      <c r="GI61" s="136"/>
      <c r="GJ61" s="136"/>
      <c r="GK61" s="136"/>
      <c r="GL61" s="136"/>
      <c r="GM61" s="136"/>
      <c r="GN61" s="136"/>
      <c r="GO61" s="136"/>
      <c r="GP61" s="136"/>
      <c r="GQ61" s="136"/>
      <c r="GR61" s="136"/>
      <c r="GS61" s="136"/>
      <c r="GT61" s="136"/>
      <c r="GU61" s="136"/>
      <c r="GV61" s="136"/>
      <c r="GW61" s="136"/>
      <c r="GX61" s="136"/>
      <c r="GY61" s="136"/>
      <c r="GZ61" s="136"/>
      <c r="HA61" s="136"/>
      <c r="HB61" s="136"/>
      <c r="HC61" s="136"/>
      <c r="HD61" s="136"/>
      <c r="HE61" s="136"/>
      <c r="HF61" s="136"/>
      <c r="HG61" s="136"/>
      <c r="HH61" s="136"/>
    </row>
    <row r="62" spans="1:216" ht="12.75">
      <c r="A62" s="174" t="s">
        <v>253</v>
      </c>
      <c r="B62" s="174"/>
      <c r="C62" s="147"/>
      <c r="D62" s="147">
        <v>13936</v>
      </c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>
        <f>SUM(C62:P62)</f>
        <v>13936</v>
      </c>
      <c r="S62" s="174" t="s">
        <v>253</v>
      </c>
      <c r="T62" s="174"/>
      <c r="U62" s="177"/>
      <c r="V62" s="177">
        <f>D62*100/D$66</f>
        <v>0.26364105013739186</v>
      </c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>
        <f t="shared" si="22"/>
        <v>0.04940643850695842</v>
      </c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6"/>
      <c r="BU62" s="136"/>
      <c r="BV62" s="136"/>
      <c r="BW62" s="136"/>
      <c r="BX62" s="136"/>
      <c r="BY62" s="136"/>
      <c r="BZ62" s="136"/>
      <c r="CA62" s="136"/>
      <c r="CB62" s="136"/>
      <c r="CC62" s="136"/>
      <c r="CD62" s="136"/>
      <c r="CE62" s="136"/>
      <c r="CF62" s="136"/>
      <c r="CG62" s="136"/>
      <c r="CH62" s="136"/>
      <c r="CI62" s="136"/>
      <c r="CJ62" s="136"/>
      <c r="CK62" s="136"/>
      <c r="CL62" s="136"/>
      <c r="CM62" s="136"/>
      <c r="CN62" s="136"/>
      <c r="CO62" s="136"/>
      <c r="CP62" s="136"/>
      <c r="CQ62" s="136"/>
      <c r="CR62" s="136"/>
      <c r="CS62" s="136"/>
      <c r="CT62" s="136"/>
      <c r="CU62" s="136"/>
      <c r="CV62" s="136"/>
      <c r="CW62" s="136"/>
      <c r="CX62" s="136"/>
      <c r="CY62" s="136"/>
      <c r="CZ62" s="136"/>
      <c r="DA62" s="136"/>
      <c r="DB62" s="136"/>
      <c r="DC62" s="136"/>
      <c r="DD62" s="136"/>
      <c r="DE62" s="136"/>
      <c r="DF62" s="136"/>
      <c r="DG62" s="136"/>
      <c r="DH62" s="136"/>
      <c r="DI62" s="136"/>
      <c r="DJ62" s="136"/>
      <c r="DK62" s="136"/>
      <c r="DL62" s="136"/>
      <c r="DM62" s="136"/>
      <c r="DN62" s="136"/>
      <c r="DO62" s="136"/>
      <c r="DP62" s="136"/>
      <c r="DQ62" s="136"/>
      <c r="DR62" s="136"/>
      <c r="DS62" s="136"/>
      <c r="DT62" s="136"/>
      <c r="DU62" s="136"/>
      <c r="DV62" s="136"/>
      <c r="DW62" s="136"/>
      <c r="DX62" s="136"/>
      <c r="DY62" s="136"/>
      <c r="DZ62" s="136"/>
      <c r="EA62" s="136"/>
      <c r="EB62" s="136"/>
      <c r="EC62" s="136"/>
      <c r="ED62" s="136"/>
      <c r="EE62" s="136"/>
      <c r="EF62" s="136"/>
      <c r="EG62" s="136"/>
      <c r="EH62" s="136"/>
      <c r="EI62" s="136"/>
      <c r="EJ62" s="136"/>
      <c r="EK62" s="136"/>
      <c r="EL62" s="136"/>
      <c r="EM62" s="136"/>
      <c r="EN62" s="136"/>
      <c r="EO62" s="136"/>
      <c r="EP62" s="136"/>
      <c r="EQ62" s="136"/>
      <c r="ER62" s="136"/>
      <c r="ES62" s="136"/>
      <c r="ET62" s="136"/>
      <c r="EU62" s="136"/>
      <c r="EV62" s="136"/>
      <c r="EW62" s="136"/>
      <c r="EX62" s="136"/>
      <c r="EY62" s="136"/>
      <c r="EZ62" s="136"/>
      <c r="FA62" s="136"/>
      <c r="FB62" s="136"/>
      <c r="FC62" s="136"/>
      <c r="FD62" s="136"/>
      <c r="FE62" s="136"/>
      <c r="FF62" s="136"/>
      <c r="FG62" s="136"/>
      <c r="FH62" s="136"/>
      <c r="FI62" s="136"/>
      <c r="FJ62" s="136"/>
      <c r="FK62" s="136"/>
      <c r="FL62" s="136"/>
      <c r="FM62" s="136"/>
      <c r="FN62" s="136"/>
      <c r="FO62" s="136"/>
      <c r="FP62" s="136"/>
      <c r="FQ62" s="136"/>
      <c r="FR62" s="136"/>
      <c r="FS62" s="136"/>
      <c r="FT62" s="136"/>
      <c r="FU62" s="136"/>
      <c r="FV62" s="136"/>
      <c r="FW62" s="136"/>
      <c r="FX62" s="136"/>
      <c r="FY62" s="136"/>
      <c r="FZ62" s="136"/>
      <c r="GA62" s="136"/>
      <c r="GB62" s="136"/>
      <c r="GC62" s="136"/>
      <c r="GD62" s="136"/>
      <c r="GE62" s="136"/>
      <c r="GF62" s="136"/>
      <c r="GG62" s="136"/>
      <c r="GH62" s="136"/>
      <c r="GI62" s="136"/>
      <c r="GJ62" s="136"/>
      <c r="GK62" s="136"/>
      <c r="GL62" s="136"/>
      <c r="GM62" s="136"/>
      <c r="GN62" s="136"/>
      <c r="GO62" s="136"/>
      <c r="GP62" s="136"/>
      <c r="GQ62" s="136"/>
      <c r="GR62" s="136"/>
      <c r="GS62" s="136"/>
      <c r="GT62" s="136"/>
      <c r="GU62" s="136"/>
      <c r="GV62" s="136"/>
      <c r="GW62" s="136"/>
      <c r="GX62" s="136"/>
      <c r="GY62" s="136"/>
      <c r="GZ62" s="136"/>
      <c r="HA62" s="136"/>
      <c r="HB62" s="136"/>
      <c r="HC62" s="136"/>
      <c r="HD62" s="136"/>
      <c r="HE62" s="136"/>
      <c r="HF62" s="136"/>
      <c r="HG62" s="136"/>
      <c r="HH62" s="136"/>
    </row>
    <row r="63" spans="1:216" ht="12.75">
      <c r="A63" s="174" t="s">
        <v>252</v>
      </c>
      <c r="B63" s="174"/>
      <c r="C63" s="147"/>
      <c r="D63" s="147"/>
      <c r="E63" s="147"/>
      <c r="F63" s="147"/>
      <c r="G63" s="147">
        <v>27220</v>
      </c>
      <c r="H63" s="147"/>
      <c r="I63" s="147"/>
      <c r="J63" s="147"/>
      <c r="K63" s="178"/>
      <c r="L63" s="178"/>
      <c r="M63" s="178"/>
      <c r="N63" s="178"/>
      <c r="O63" s="178"/>
      <c r="P63" s="178"/>
      <c r="Q63" s="147">
        <f t="shared" si="26"/>
        <v>27220</v>
      </c>
      <c r="S63" s="174" t="s">
        <v>252</v>
      </c>
      <c r="T63" s="174"/>
      <c r="U63" s="177"/>
      <c r="V63" s="177"/>
      <c r="W63" s="177"/>
      <c r="X63" s="177"/>
      <c r="Y63" s="177">
        <f>G63*100/G$66</f>
        <v>1.0769283723940766</v>
      </c>
      <c r="Z63" s="177"/>
      <c r="AA63" s="177"/>
      <c r="AB63" s="177"/>
      <c r="AC63" s="177"/>
      <c r="AD63" s="177"/>
      <c r="AE63" s="177"/>
      <c r="AF63" s="177"/>
      <c r="AG63" s="177"/>
      <c r="AH63" s="177"/>
      <c r="AI63" s="177">
        <f t="shared" si="22"/>
        <v>0.09650138175655913</v>
      </c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136"/>
      <c r="CK63" s="136"/>
      <c r="CL63" s="136"/>
      <c r="CM63" s="136"/>
      <c r="CN63" s="136"/>
      <c r="CO63" s="136"/>
      <c r="CP63" s="136"/>
      <c r="CQ63" s="136"/>
      <c r="CR63" s="136"/>
      <c r="CS63" s="136"/>
      <c r="CT63" s="136"/>
      <c r="CU63" s="136"/>
      <c r="CV63" s="136"/>
      <c r="CW63" s="136"/>
      <c r="CX63" s="136"/>
      <c r="CY63" s="136"/>
      <c r="CZ63" s="136"/>
      <c r="DA63" s="136"/>
      <c r="DB63" s="136"/>
      <c r="DC63" s="136"/>
      <c r="DD63" s="136"/>
      <c r="DE63" s="136"/>
      <c r="DF63" s="136"/>
      <c r="DG63" s="136"/>
      <c r="DH63" s="136"/>
      <c r="DI63" s="136"/>
      <c r="DJ63" s="136"/>
      <c r="DK63" s="136"/>
      <c r="DL63" s="136"/>
      <c r="DM63" s="136"/>
      <c r="DN63" s="136"/>
      <c r="DO63" s="136"/>
      <c r="DP63" s="136"/>
      <c r="DQ63" s="136"/>
      <c r="DR63" s="136"/>
      <c r="DS63" s="136"/>
      <c r="DT63" s="136"/>
      <c r="DU63" s="136"/>
      <c r="DV63" s="136"/>
      <c r="DW63" s="136"/>
      <c r="DX63" s="136"/>
      <c r="DY63" s="136"/>
      <c r="DZ63" s="136"/>
      <c r="EA63" s="136"/>
      <c r="EB63" s="136"/>
      <c r="EC63" s="136"/>
      <c r="ED63" s="136"/>
      <c r="EE63" s="136"/>
      <c r="EF63" s="136"/>
      <c r="EG63" s="136"/>
      <c r="EH63" s="136"/>
      <c r="EI63" s="136"/>
      <c r="EJ63" s="136"/>
      <c r="EK63" s="136"/>
      <c r="EL63" s="136"/>
      <c r="EM63" s="136"/>
      <c r="EN63" s="136"/>
      <c r="EO63" s="136"/>
      <c r="EP63" s="136"/>
      <c r="EQ63" s="136"/>
      <c r="ER63" s="136"/>
      <c r="ES63" s="136"/>
      <c r="ET63" s="136"/>
      <c r="EU63" s="136"/>
      <c r="EV63" s="136"/>
      <c r="EW63" s="136"/>
      <c r="EX63" s="136"/>
      <c r="EY63" s="136"/>
      <c r="EZ63" s="136"/>
      <c r="FA63" s="136"/>
      <c r="FB63" s="136"/>
      <c r="FC63" s="136"/>
      <c r="FD63" s="136"/>
      <c r="FE63" s="136"/>
      <c r="FF63" s="136"/>
      <c r="FG63" s="136"/>
      <c r="FH63" s="136"/>
      <c r="FI63" s="136"/>
      <c r="FJ63" s="136"/>
      <c r="FK63" s="136"/>
      <c r="FL63" s="136"/>
      <c r="FM63" s="136"/>
      <c r="FN63" s="136"/>
      <c r="FO63" s="136"/>
      <c r="FP63" s="136"/>
      <c r="FQ63" s="136"/>
      <c r="FR63" s="136"/>
      <c r="FS63" s="136"/>
      <c r="FT63" s="136"/>
      <c r="FU63" s="136"/>
      <c r="FV63" s="136"/>
      <c r="FW63" s="136"/>
      <c r="FX63" s="136"/>
      <c r="FY63" s="136"/>
      <c r="FZ63" s="136"/>
      <c r="GA63" s="136"/>
      <c r="GB63" s="136"/>
      <c r="GC63" s="136"/>
      <c r="GD63" s="136"/>
      <c r="GE63" s="136"/>
      <c r="GF63" s="136"/>
      <c r="GG63" s="136"/>
      <c r="GH63" s="136"/>
      <c r="GI63" s="136"/>
      <c r="GJ63" s="136"/>
      <c r="GK63" s="136"/>
      <c r="GL63" s="136"/>
      <c r="GM63" s="136"/>
      <c r="GN63" s="136"/>
      <c r="GO63" s="136"/>
      <c r="GP63" s="136"/>
      <c r="GQ63" s="136"/>
      <c r="GR63" s="136"/>
      <c r="GS63" s="136"/>
      <c r="GT63" s="136"/>
      <c r="GU63" s="136"/>
      <c r="GV63" s="136"/>
      <c r="GW63" s="136"/>
      <c r="GX63" s="136"/>
      <c r="GY63" s="136"/>
      <c r="GZ63" s="136"/>
      <c r="HA63" s="136"/>
      <c r="HB63" s="136"/>
      <c r="HC63" s="136"/>
      <c r="HD63" s="136"/>
      <c r="HE63" s="136"/>
      <c r="HF63" s="136"/>
      <c r="HG63" s="136"/>
      <c r="HH63" s="136"/>
    </row>
    <row r="64" spans="1:216" ht="12.75">
      <c r="A64" s="174" t="s">
        <v>251</v>
      </c>
      <c r="B64" s="174"/>
      <c r="C64" s="147"/>
      <c r="D64" s="147"/>
      <c r="E64" s="147"/>
      <c r="F64" s="147"/>
      <c r="G64" s="147"/>
      <c r="H64" s="147"/>
      <c r="I64" s="147"/>
      <c r="J64" s="147">
        <v>19802</v>
      </c>
      <c r="K64" s="147"/>
      <c r="L64" s="147"/>
      <c r="M64" s="147"/>
      <c r="N64" s="147"/>
      <c r="O64" s="147"/>
      <c r="P64" s="147"/>
      <c r="Q64" s="147">
        <f t="shared" si="26"/>
        <v>19802</v>
      </c>
      <c r="S64" s="174" t="s">
        <v>251</v>
      </c>
      <c r="T64" s="174"/>
      <c r="U64" s="177"/>
      <c r="V64" s="177"/>
      <c r="W64" s="177"/>
      <c r="X64" s="177"/>
      <c r="Y64" s="177"/>
      <c r="Z64" s="177"/>
      <c r="AA64" s="177"/>
      <c r="AB64" s="177">
        <f>J64*100/J$66</f>
        <v>2.28791812391176</v>
      </c>
      <c r="AC64" s="177"/>
      <c r="AD64" s="177"/>
      <c r="AE64" s="177"/>
      <c r="AF64" s="177"/>
      <c r="AG64" s="177"/>
      <c r="AH64" s="177"/>
      <c r="AI64" s="177">
        <f t="shared" si="22"/>
        <v>0.07020280534692815</v>
      </c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6"/>
      <c r="BU64" s="136"/>
      <c r="BV64" s="136"/>
      <c r="BW64" s="136"/>
      <c r="BX64" s="136"/>
      <c r="BY64" s="136"/>
      <c r="BZ64" s="136"/>
      <c r="CA64" s="136"/>
      <c r="CB64" s="136"/>
      <c r="CC64" s="136"/>
      <c r="CD64" s="136"/>
      <c r="CE64" s="136"/>
      <c r="CF64" s="136"/>
      <c r="CG64" s="136"/>
      <c r="CH64" s="136"/>
      <c r="CI64" s="136"/>
      <c r="CJ64" s="136"/>
      <c r="CK64" s="136"/>
      <c r="CL64" s="136"/>
      <c r="CM64" s="136"/>
      <c r="CN64" s="136"/>
      <c r="CO64" s="136"/>
      <c r="CP64" s="136"/>
      <c r="CQ64" s="136"/>
      <c r="CR64" s="136"/>
      <c r="CS64" s="136"/>
      <c r="CT64" s="136"/>
      <c r="CU64" s="136"/>
      <c r="CV64" s="136"/>
      <c r="CW64" s="136"/>
      <c r="CX64" s="136"/>
      <c r="CY64" s="136"/>
      <c r="CZ64" s="136"/>
      <c r="DA64" s="136"/>
      <c r="DB64" s="136"/>
      <c r="DC64" s="136"/>
      <c r="DD64" s="136"/>
      <c r="DE64" s="136"/>
      <c r="DF64" s="136"/>
      <c r="DG64" s="136"/>
      <c r="DH64" s="136"/>
      <c r="DI64" s="136"/>
      <c r="DJ64" s="136"/>
      <c r="DK64" s="136"/>
      <c r="DL64" s="136"/>
      <c r="DM64" s="136"/>
      <c r="DN64" s="136"/>
      <c r="DO64" s="136"/>
      <c r="DP64" s="136"/>
      <c r="DQ64" s="136"/>
      <c r="DR64" s="136"/>
      <c r="DS64" s="136"/>
      <c r="DT64" s="136"/>
      <c r="DU64" s="136"/>
      <c r="DV64" s="136"/>
      <c r="DW64" s="136"/>
      <c r="DX64" s="136"/>
      <c r="DY64" s="136"/>
      <c r="DZ64" s="136"/>
      <c r="EA64" s="136"/>
      <c r="EB64" s="136"/>
      <c r="EC64" s="136"/>
      <c r="ED64" s="136"/>
      <c r="EE64" s="136"/>
      <c r="EF64" s="136"/>
      <c r="EG64" s="136"/>
      <c r="EH64" s="136"/>
      <c r="EI64" s="136"/>
      <c r="EJ64" s="136"/>
      <c r="EK64" s="136"/>
      <c r="EL64" s="136"/>
      <c r="EM64" s="136"/>
      <c r="EN64" s="136"/>
      <c r="EO64" s="136"/>
      <c r="EP64" s="136"/>
      <c r="EQ64" s="136"/>
      <c r="ER64" s="136"/>
      <c r="ES64" s="136"/>
      <c r="ET64" s="136"/>
      <c r="EU64" s="136"/>
      <c r="EV64" s="136"/>
      <c r="EW64" s="136"/>
      <c r="EX64" s="136"/>
      <c r="EY64" s="136"/>
      <c r="EZ64" s="136"/>
      <c r="FA64" s="136"/>
      <c r="FB64" s="136"/>
      <c r="FC64" s="136"/>
      <c r="FD64" s="136"/>
      <c r="FE64" s="136"/>
      <c r="FF64" s="136"/>
      <c r="FG64" s="136"/>
      <c r="FH64" s="136"/>
      <c r="FI64" s="136"/>
      <c r="FJ64" s="136"/>
      <c r="FK64" s="136"/>
      <c r="FL64" s="136"/>
      <c r="FM64" s="136"/>
      <c r="FN64" s="136"/>
      <c r="FO64" s="136"/>
      <c r="FP64" s="136"/>
      <c r="FQ64" s="136"/>
      <c r="FR64" s="136"/>
      <c r="FS64" s="136"/>
      <c r="FT64" s="136"/>
      <c r="FU64" s="136"/>
      <c r="FV64" s="136"/>
      <c r="FW64" s="136"/>
      <c r="FX64" s="136"/>
      <c r="FY64" s="136"/>
      <c r="FZ64" s="136"/>
      <c r="GA64" s="136"/>
      <c r="GB64" s="136"/>
      <c r="GC64" s="136"/>
      <c r="GD64" s="136"/>
      <c r="GE64" s="136"/>
      <c r="GF64" s="136"/>
      <c r="GG64" s="136"/>
      <c r="GH64" s="136"/>
      <c r="GI64" s="136"/>
      <c r="GJ64" s="136"/>
      <c r="GK64" s="136"/>
      <c r="GL64" s="136"/>
      <c r="GM64" s="136"/>
      <c r="GN64" s="136"/>
      <c r="GO64" s="136"/>
      <c r="GP64" s="136"/>
      <c r="GQ64" s="136"/>
      <c r="GR64" s="136"/>
      <c r="GS64" s="136"/>
      <c r="GT64" s="136"/>
      <c r="GU64" s="136"/>
      <c r="GV64" s="136"/>
      <c r="GW64" s="136"/>
      <c r="GX64" s="136"/>
      <c r="GY64" s="136"/>
      <c r="GZ64" s="136"/>
      <c r="HA64" s="136"/>
      <c r="HB64" s="136"/>
      <c r="HC64" s="136"/>
      <c r="HD64" s="136"/>
      <c r="HE64" s="136"/>
      <c r="HF64" s="136"/>
      <c r="HG64" s="136"/>
      <c r="HH64" s="136"/>
    </row>
    <row r="65" spans="1:216" ht="12.75">
      <c r="A65" s="174" t="s">
        <v>256</v>
      </c>
      <c r="B65" s="174"/>
      <c r="C65" s="147"/>
      <c r="D65" s="147"/>
      <c r="E65" s="147">
        <v>162037</v>
      </c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>
        <f t="shared" si="26"/>
        <v>162037</v>
      </c>
      <c r="S65" s="174" t="s">
        <v>256</v>
      </c>
      <c r="T65" s="174"/>
      <c r="U65" s="177"/>
      <c r="V65" s="177"/>
      <c r="W65" s="177">
        <f>E65*100/E$66</f>
        <v>5.999721558001467</v>
      </c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>
        <f t="shared" si="22"/>
        <v>0.5744597500252598</v>
      </c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6"/>
      <c r="BX65" s="136"/>
      <c r="BY65" s="136"/>
      <c r="BZ65" s="136"/>
      <c r="CA65" s="136"/>
      <c r="CB65" s="136"/>
      <c r="CC65" s="136"/>
      <c r="CD65" s="136"/>
      <c r="CE65" s="136"/>
      <c r="CF65" s="136"/>
      <c r="CG65" s="136"/>
      <c r="CH65" s="136"/>
      <c r="CI65" s="136"/>
      <c r="CJ65" s="136"/>
      <c r="CK65" s="136"/>
      <c r="CL65" s="136"/>
      <c r="CM65" s="136"/>
      <c r="CN65" s="136"/>
      <c r="CO65" s="136"/>
      <c r="CP65" s="136"/>
      <c r="CQ65" s="136"/>
      <c r="CR65" s="136"/>
      <c r="CS65" s="136"/>
      <c r="CT65" s="136"/>
      <c r="CU65" s="136"/>
      <c r="CV65" s="136"/>
      <c r="CW65" s="136"/>
      <c r="CX65" s="136"/>
      <c r="CY65" s="136"/>
      <c r="CZ65" s="136"/>
      <c r="DA65" s="136"/>
      <c r="DB65" s="136"/>
      <c r="DC65" s="136"/>
      <c r="DD65" s="136"/>
      <c r="DE65" s="136"/>
      <c r="DF65" s="136"/>
      <c r="DG65" s="136"/>
      <c r="DH65" s="136"/>
      <c r="DI65" s="136"/>
      <c r="DJ65" s="136"/>
      <c r="DK65" s="136"/>
      <c r="DL65" s="136"/>
      <c r="DM65" s="136"/>
      <c r="DN65" s="136"/>
      <c r="DO65" s="136"/>
      <c r="DP65" s="136"/>
      <c r="DQ65" s="136"/>
      <c r="DR65" s="136"/>
      <c r="DS65" s="136"/>
      <c r="DT65" s="136"/>
      <c r="DU65" s="136"/>
      <c r="DV65" s="136"/>
      <c r="DW65" s="136"/>
      <c r="DX65" s="136"/>
      <c r="DY65" s="136"/>
      <c r="DZ65" s="136"/>
      <c r="EA65" s="136"/>
      <c r="EB65" s="136"/>
      <c r="EC65" s="136"/>
      <c r="ED65" s="136"/>
      <c r="EE65" s="136"/>
      <c r="EF65" s="136"/>
      <c r="EG65" s="136"/>
      <c r="EH65" s="136"/>
      <c r="EI65" s="136"/>
      <c r="EJ65" s="136"/>
      <c r="EK65" s="136"/>
      <c r="EL65" s="136"/>
      <c r="EM65" s="136"/>
      <c r="EN65" s="136"/>
      <c r="EO65" s="136"/>
      <c r="EP65" s="136"/>
      <c r="EQ65" s="136"/>
      <c r="ER65" s="136"/>
      <c r="ES65" s="136"/>
      <c r="ET65" s="136"/>
      <c r="EU65" s="136"/>
      <c r="EV65" s="136"/>
      <c r="EW65" s="136"/>
      <c r="EX65" s="136"/>
      <c r="EY65" s="136"/>
      <c r="EZ65" s="136"/>
      <c r="FA65" s="136"/>
      <c r="FB65" s="136"/>
      <c r="FC65" s="136"/>
      <c r="FD65" s="136"/>
      <c r="FE65" s="136"/>
      <c r="FF65" s="136"/>
      <c r="FG65" s="136"/>
      <c r="FH65" s="136"/>
      <c r="FI65" s="136"/>
      <c r="FJ65" s="136"/>
      <c r="FK65" s="136"/>
      <c r="FL65" s="136"/>
      <c r="FM65" s="136"/>
      <c r="FN65" s="136"/>
      <c r="FO65" s="136"/>
      <c r="FP65" s="136"/>
      <c r="FQ65" s="136"/>
      <c r="FR65" s="136"/>
      <c r="FS65" s="136"/>
      <c r="FT65" s="136"/>
      <c r="FU65" s="136"/>
      <c r="FV65" s="136"/>
      <c r="FW65" s="136"/>
      <c r="FX65" s="136"/>
      <c r="FY65" s="136"/>
      <c r="FZ65" s="136"/>
      <c r="GA65" s="136"/>
      <c r="GB65" s="136"/>
      <c r="GC65" s="136"/>
      <c r="GD65" s="136"/>
      <c r="GE65" s="136"/>
      <c r="GF65" s="136"/>
      <c r="GG65" s="136"/>
      <c r="GH65" s="136"/>
      <c r="GI65" s="136"/>
      <c r="GJ65" s="136"/>
      <c r="GK65" s="136"/>
      <c r="GL65" s="136"/>
      <c r="GM65" s="136"/>
      <c r="GN65" s="136"/>
      <c r="GO65" s="136"/>
      <c r="GP65" s="136"/>
      <c r="GQ65" s="136"/>
      <c r="GR65" s="136"/>
      <c r="GS65" s="136"/>
      <c r="GT65" s="136"/>
      <c r="GU65" s="136"/>
      <c r="GV65" s="136"/>
      <c r="GW65" s="136"/>
      <c r="GX65" s="136"/>
      <c r="GY65" s="136"/>
      <c r="GZ65" s="136"/>
      <c r="HA65" s="136"/>
      <c r="HB65" s="136"/>
      <c r="HC65" s="136"/>
      <c r="HD65" s="136"/>
      <c r="HE65" s="136"/>
      <c r="HF65" s="136"/>
      <c r="HG65" s="136"/>
      <c r="HH65" s="136"/>
    </row>
    <row r="66" spans="1:216" ht="12.75">
      <c r="A66" s="174" t="s">
        <v>39</v>
      </c>
      <c r="B66" s="174"/>
      <c r="C66" s="147">
        <f aca="true" t="shared" si="27" ref="C66:P66">SUM(C52:C65)</f>
        <v>2428014</v>
      </c>
      <c r="D66" s="147">
        <f t="shared" si="27"/>
        <v>5285975</v>
      </c>
      <c r="E66" s="147">
        <f t="shared" si="27"/>
        <v>2700742</v>
      </c>
      <c r="F66" s="147">
        <f t="shared" si="27"/>
        <v>935281</v>
      </c>
      <c r="G66" s="147">
        <f t="shared" si="27"/>
        <v>2527559</v>
      </c>
      <c r="H66" s="147">
        <f t="shared" si="27"/>
        <v>2066096</v>
      </c>
      <c r="I66" s="147">
        <f t="shared" si="27"/>
        <v>506437</v>
      </c>
      <c r="J66" s="147">
        <f t="shared" si="27"/>
        <v>865503</v>
      </c>
      <c r="K66" s="147">
        <f t="shared" si="27"/>
        <v>3213036</v>
      </c>
      <c r="L66" s="147">
        <f t="shared" si="27"/>
        <v>783504</v>
      </c>
      <c r="M66" s="147">
        <f t="shared" si="27"/>
        <v>3078322</v>
      </c>
      <c r="N66" s="147">
        <f t="shared" si="27"/>
        <v>2338391</v>
      </c>
      <c r="O66" s="147">
        <f t="shared" si="27"/>
        <v>353464</v>
      </c>
      <c r="P66" s="147">
        <f t="shared" si="27"/>
        <v>1124526</v>
      </c>
      <c r="Q66" s="147">
        <f>SUM(C66:P66)</f>
        <v>28206850</v>
      </c>
      <c r="S66" s="174" t="s">
        <v>39</v>
      </c>
      <c r="T66" s="174"/>
      <c r="U66" s="177">
        <f aca="true" t="shared" si="28" ref="U66:AE66">C66*100/C$66</f>
        <v>100</v>
      </c>
      <c r="V66" s="177">
        <f t="shared" si="28"/>
        <v>100</v>
      </c>
      <c r="W66" s="177">
        <f t="shared" si="28"/>
        <v>100</v>
      </c>
      <c r="X66" s="177">
        <f t="shared" si="28"/>
        <v>100</v>
      </c>
      <c r="Y66" s="177">
        <f t="shared" si="28"/>
        <v>100</v>
      </c>
      <c r="Z66" s="177">
        <f t="shared" si="28"/>
        <v>100</v>
      </c>
      <c r="AA66" s="177">
        <f t="shared" si="28"/>
        <v>100</v>
      </c>
      <c r="AB66" s="177">
        <f t="shared" si="28"/>
        <v>100</v>
      </c>
      <c r="AC66" s="177">
        <f t="shared" si="28"/>
        <v>100</v>
      </c>
      <c r="AD66" s="177">
        <f t="shared" si="28"/>
        <v>100</v>
      </c>
      <c r="AE66" s="177">
        <f t="shared" si="28"/>
        <v>100</v>
      </c>
      <c r="AF66" s="177">
        <f>M66*100/M$66</f>
        <v>100</v>
      </c>
      <c r="AG66" s="177">
        <f>N66*100/N$66</f>
        <v>100</v>
      </c>
      <c r="AH66" s="177">
        <f>O66*100/O$66</f>
        <v>100</v>
      </c>
      <c r="AI66" s="177">
        <f>P66*100/P$66</f>
        <v>100</v>
      </c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6"/>
      <c r="BU66" s="136"/>
      <c r="BV66" s="136"/>
      <c r="BW66" s="136"/>
      <c r="BX66" s="136"/>
      <c r="BY66" s="136"/>
      <c r="BZ66" s="136"/>
      <c r="CA66" s="136"/>
      <c r="CB66" s="136"/>
      <c r="CC66" s="136"/>
      <c r="CD66" s="136"/>
      <c r="CE66" s="136"/>
      <c r="CF66" s="136"/>
      <c r="CG66" s="136"/>
      <c r="CH66" s="136"/>
      <c r="CI66" s="136"/>
      <c r="CJ66" s="136"/>
      <c r="CK66" s="136"/>
      <c r="CL66" s="136"/>
      <c r="CM66" s="136"/>
      <c r="CN66" s="136"/>
      <c r="CO66" s="136"/>
      <c r="CP66" s="136"/>
      <c r="CQ66" s="136"/>
      <c r="CR66" s="136"/>
      <c r="CS66" s="136"/>
      <c r="CT66" s="136"/>
      <c r="CU66" s="136"/>
      <c r="CV66" s="136"/>
      <c r="CW66" s="136"/>
      <c r="CX66" s="136"/>
      <c r="CY66" s="136"/>
      <c r="CZ66" s="136"/>
      <c r="DA66" s="136"/>
      <c r="DB66" s="136"/>
      <c r="DC66" s="136"/>
      <c r="DD66" s="136"/>
      <c r="DE66" s="136"/>
      <c r="DF66" s="136"/>
      <c r="DG66" s="136"/>
      <c r="DH66" s="136"/>
      <c r="DI66" s="136"/>
      <c r="DJ66" s="136"/>
      <c r="DK66" s="136"/>
      <c r="DL66" s="136"/>
      <c r="DM66" s="136"/>
      <c r="DN66" s="136"/>
      <c r="DO66" s="136"/>
      <c r="DP66" s="136"/>
      <c r="DQ66" s="136"/>
      <c r="DR66" s="136"/>
      <c r="DS66" s="136"/>
      <c r="DT66" s="136"/>
      <c r="DU66" s="136"/>
      <c r="DV66" s="136"/>
      <c r="DW66" s="136"/>
      <c r="DX66" s="136"/>
      <c r="DY66" s="136"/>
      <c r="DZ66" s="136"/>
      <c r="EA66" s="136"/>
      <c r="EB66" s="136"/>
      <c r="EC66" s="136"/>
      <c r="ED66" s="136"/>
      <c r="EE66" s="136"/>
      <c r="EF66" s="136"/>
      <c r="EG66" s="136"/>
      <c r="EH66" s="136"/>
      <c r="EI66" s="136"/>
      <c r="EJ66" s="136"/>
      <c r="EK66" s="136"/>
      <c r="EL66" s="136"/>
      <c r="EM66" s="136"/>
      <c r="EN66" s="136"/>
      <c r="EO66" s="136"/>
      <c r="EP66" s="136"/>
      <c r="EQ66" s="136"/>
      <c r="ER66" s="136"/>
      <c r="ES66" s="136"/>
      <c r="ET66" s="136"/>
      <c r="EU66" s="136"/>
      <c r="EV66" s="136"/>
      <c r="EW66" s="136"/>
      <c r="EX66" s="136"/>
      <c r="EY66" s="136"/>
      <c r="EZ66" s="136"/>
      <c r="FA66" s="136"/>
      <c r="FB66" s="136"/>
      <c r="FC66" s="136"/>
      <c r="FD66" s="136"/>
      <c r="FE66" s="136"/>
      <c r="FF66" s="136"/>
      <c r="FG66" s="136"/>
      <c r="FH66" s="136"/>
      <c r="FI66" s="136"/>
      <c r="FJ66" s="136"/>
      <c r="FK66" s="136"/>
      <c r="FL66" s="136"/>
      <c r="FM66" s="136"/>
      <c r="FN66" s="136"/>
      <c r="FO66" s="136"/>
      <c r="FP66" s="136"/>
      <c r="FQ66" s="136"/>
      <c r="FR66" s="136"/>
      <c r="FS66" s="136"/>
      <c r="FT66" s="136"/>
      <c r="FU66" s="136"/>
      <c r="FV66" s="136"/>
      <c r="FW66" s="136"/>
      <c r="FX66" s="136"/>
      <c r="FY66" s="136"/>
      <c r="FZ66" s="136"/>
      <c r="GA66" s="136"/>
      <c r="GB66" s="136"/>
      <c r="GC66" s="136"/>
      <c r="GD66" s="136"/>
      <c r="GE66" s="136"/>
      <c r="GF66" s="136"/>
      <c r="GG66" s="136"/>
      <c r="GH66" s="136"/>
      <c r="GI66" s="136"/>
      <c r="GJ66" s="136"/>
      <c r="GK66" s="136"/>
      <c r="GL66" s="136"/>
      <c r="GM66" s="136"/>
      <c r="GN66" s="136"/>
      <c r="GO66" s="136"/>
      <c r="GP66" s="136"/>
      <c r="GQ66" s="136"/>
      <c r="GR66" s="136"/>
      <c r="GS66" s="136"/>
      <c r="GT66" s="136"/>
      <c r="GU66" s="136"/>
      <c r="GV66" s="136"/>
      <c r="GW66" s="136"/>
      <c r="GX66" s="136"/>
      <c r="GY66" s="136"/>
      <c r="GZ66" s="136"/>
      <c r="HA66" s="136"/>
      <c r="HB66" s="136"/>
      <c r="HC66" s="136"/>
      <c r="HD66" s="136"/>
      <c r="HE66" s="136"/>
      <c r="HF66" s="136"/>
      <c r="HG66" s="136"/>
      <c r="HH66" s="136"/>
    </row>
    <row r="67" spans="1:216" ht="12.75">
      <c r="A67" s="174"/>
      <c r="B67" s="174"/>
      <c r="C67" s="147"/>
      <c r="D67" s="146"/>
      <c r="E67" s="146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S67" s="179"/>
      <c r="T67" s="179"/>
      <c r="U67" s="180"/>
      <c r="V67" s="180"/>
      <c r="W67" s="180"/>
      <c r="X67" s="180"/>
      <c r="Y67" s="15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6"/>
      <c r="BX67" s="136"/>
      <c r="BY67" s="136"/>
      <c r="BZ67" s="136"/>
      <c r="CA67" s="136"/>
      <c r="CB67" s="136"/>
      <c r="CC67" s="136"/>
      <c r="CD67" s="136"/>
      <c r="CE67" s="136"/>
      <c r="CF67" s="136"/>
      <c r="CG67" s="136"/>
      <c r="CH67" s="136"/>
      <c r="CI67" s="136"/>
      <c r="CJ67" s="136"/>
      <c r="CK67" s="136"/>
      <c r="CL67" s="136"/>
      <c r="CM67" s="136"/>
      <c r="CN67" s="136"/>
      <c r="CO67" s="136"/>
      <c r="CP67" s="136"/>
      <c r="CQ67" s="136"/>
      <c r="CR67" s="136"/>
      <c r="CS67" s="136"/>
      <c r="CT67" s="136"/>
      <c r="CU67" s="136"/>
      <c r="CV67" s="136"/>
      <c r="CW67" s="136"/>
      <c r="CX67" s="136"/>
      <c r="CY67" s="136"/>
      <c r="CZ67" s="136"/>
      <c r="DA67" s="136"/>
      <c r="DB67" s="136"/>
      <c r="DC67" s="136"/>
      <c r="DD67" s="136"/>
      <c r="DE67" s="136"/>
      <c r="DF67" s="136"/>
      <c r="DG67" s="136"/>
      <c r="DH67" s="136"/>
      <c r="DI67" s="136"/>
      <c r="DJ67" s="136"/>
      <c r="DK67" s="136"/>
      <c r="DL67" s="136"/>
      <c r="DM67" s="136"/>
      <c r="DN67" s="136"/>
      <c r="DO67" s="136"/>
      <c r="DP67" s="136"/>
      <c r="DQ67" s="136"/>
      <c r="DR67" s="136"/>
      <c r="DS67" s="136"/>
      <c r="DT67" s="136"/>
      <c r="DU67" s="136"/>
      <c r="DV67" s="136"/>
      <c r="DW67" s="136"/>
      <c r="DX67" s="136"/>
      <c r="DY67" s="136"/>
      <c r="DZ67" s="136"/>
      <c r="EA67" s="136"/>
      <c r="EB67" s="136"/>
      <c r="EC67" s="136"/>
      <c r="ED67" s="136"/>
      <c r="EE67" s="136"/>
      <c r="EF67" s="136"/>
      <c r="EG67" s="136"/>
      <c r="EH67" s="136"/>
      <c r="EI67" s="136"/>
      <c r="EJ67" s="136"/>
      <c r="EK67" s="136"/>
      <c r="EL67" s="136"/>
      <c r="EM67" s="136"/>
      <c r="EN67" s="136"/>
      <c r="EO67" s="136"/>
      <c r="EP67" s="136"/>
      <c r="EQ67" s="136"/>
      <c r="ER67" s="136"/>
      <c r="ES67" s="136"/>
      <c r="ET67" s="136"/>
      <c r="EU67" s="136"/>
      <c r="EV67" s="136"/>
      <c r="EW67" s="136"/>
      <c r="EX67" s="136"/>
      <c r="EY67" s="136"/>
      <c r="EZ67" s="136"/>
      <c r="FA67" s="136"/>
      <c r="FB67" s="136"/>
      <c r="FC67" s="136"/>
      <c r="FD67" s="136"/>
      <c r="FE67" s="136"/>
      <c r="FF67" s="136"/>
      <c r="FG67" s="136"/>
      <c r="FH67" s="136"/>
      <c r="FI67" s="136"/>
      <c r="FJ67" s="136"/>
      <c r="FK67" s="136"/>
      <c r="FL67" s="136"/>
      <c r="FM67" s="136"/>
      <c r="FN67" s="136"/>
      <c r="FO67" s="136"/>
      <c r="FP67" s="136"/>
      <c r="FQ67" s="136"/>
      <c r="FR67" s="136"/>
      <c r="FS67" s="136"/>
      <c r="FT67" s="136"/>
      <c r="FU67" s="136"/>
      <c r="FV67" s="136"/>
      <c r="FW67" s="136"/>
      <c r="FX67" s="136"/>
      <c r="FY67" s="136"/>
      <c r="FZ67" s="136"/>
      <c r="GA67" s="136"/>
      <c r="GB67" s="136"/>
      <c r="GC67" s="136"/>
      <c r="GD67" s="136"/>
      <c r="GE67" s="136"/>
      <c r="GF67" s="136"/>
      <c r="GG67" s="136"/>
      <c r="GH67" s="136"/>
      <c r="GI67" s="136"/>
      <c r="GJ67" s="136"/>
      <c r="GK67" s="136"/>
      <c r="GL67" s="136"/>
      <c r="GM67" s="136"/>
      <c r="GN67" s="136"/>
      <c r="GO67" s="136"/>
      <c r="GP67" s="136"/>
      <c r="GQ67" s="136"/>
      <c r="GR67" s="136"/>
      <c r="GS67" s="136"/>
      <c r="GT67" s="136"/>
      <c r="GU67" s="136"/>
      <c r="GV67" s="136"/>
      <c r="GW67" s="136"/>
      <c r="GX67" s="136"/>
      <c r="GY67" s="136"/>
      <c r="GZ67" s="136"/>
      <c r="HA67" s="136"/>
      <c r="HB67" s="136"/>
      <c r="HC67" s="136"/>
      <c r="HD67" s="136"/>
      <c r="HE67" s="136"/>
      <c r="HF67" s="136"/>
      <c r="HG67" s="136"/>
      <c r="HH67" s="136"/>
    </row>
    <row r="68" spans="1:216" ht="12.75">
      <c r="A68" s="174" t="s">
        <v>40</v>
      </c>
      <c r="B68" s="174"/>
      <c r="C68" s="147">
        <v>3651876</v>
      </c>
      <c r="D68" s="147">
        <v>7638813</v>
      </c>
      <c r="E68" s="147">
        <v>3913421</v>
      </c>
      <c r="F68" s="147">
        <v>1406865</v>
      </c>
      <c r="G68" s="147">
        <v>3441210</v>
      </c>
      <c r="H68" s="147">
        <v>3022353</v>
      </c>
      <c r="I68" s="147">
        <v>716367</v>
      </c>
      <c r="J68" s="147">
        <v>1287323</v>
      </c>
      <c r="K68" s="147">
        <v>4609125</v>
      </c>
      <c r="L68" s="147">
        <v>1203608</v>
      </c>
      <c r="M68" s="147">
        <v>4867313</v>
      </c>
      <c r="N68" s="147">
        <v>3518091</v>
      </c>
      <c r="O68" s="147">
        <v>554266</v>
      </c>
      <c r="P68" s="147">
        <v>1845431</v>
      </c>
      <c r="Q68" s="147">
        <f>SUM(C68:P68)</f>
        <v>41676062</v>
      </c>
      <c r="S68" s="166"/>
      <c r="T68" s="166"/>
      <c r="U68" s="182"/>
      <c r="V68" s="182"/>
      <c r="W68" s="182"/>
      <c r="X68" s="182"/>
      <c r="Y68" s="183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6"/>
      <c r="BX68" s="136"/>
      <c r="BY68" s="136"/>
      <c r="BZ68" s="136"/>
      <c r="CA68" s="136"/>
      <c r="CB68" s="136"/>
      <c r="CC68" s="136"/>
      <c r="CD68" s="136"/>
      <c r="CE68" s="136"/>
      <c r="CF68" s="136"/>
      <c r="CG68" s="136"/>
      <c r="CH68" s="136"/>
      <c r="CI68" s="136"/>
      <c r="CJ68" s="136"/>
      <c r="CK68" s="136"/>
      <c r="CL68" s="136"/>
      <c r="CM68" s="136"/>
      <c r="CN68" s="136"/>
      <c r="CO68" s="136"/>
      <c r="CP68" s="136"/>
      <c r="CQ68" s="136"/>
      <c r="CR68" s="136"/>
      <c r="CS68" s="136"/>
      <c r="CT68" s="136"/>
      <c r="CU68" s="136"/>
      <c r="CV68" s="136"/>
      <c r="CW68" s="136"/>
      <c r="CX68" s="136"/>
      <c r="CY68" s="136"/>
      <c r="CZ68" s="136"/>
      <c r="DA68" s="136"/>
      <c r="DB68" s="136"/>
      <c r="DC68" s="136"/>
      <c r="DD68" s="136"/>
      <c r="DE68" s="136"/>
      <c r="DF68" s="136"/>
      <c r="DG68" s="136"/>
      <c r="DH68" s="136"/>
      <c r="DI68" s="136"/>
      <c r="DJ68" s="136"/>
      <c r="DK68" s="136"/>
      <c r="DL68" s="136"/>
      <c r="DM68" s="136"/>
      <c r="DN68" s="136"/>
      <c r="DO68" s="136"/>
      <c r="DP68" s="136"/>
      <c r="DQ68" s="136"/>
      <c r="DR68" s="136"/>
      <c r="DS68" s="136"/>
      <c r="DT68" s="136"/>
      <c r="DU68" s="136"/>
      <c r="DV68" s="136"/>
      <c r="DW68" s="136"/>
      <c r="DX68" s="136"/>
      <c r="DY68" s="136"/>
      <c r="DZ68" s="136"/>
      <c r="EA68" s="136"/>
      <c r="EB68" s="136"/>
      <c r="EC68" s="136"/>
      <c r="ED68" s="136"/>
      <c r="EE68" s="136"/>
      <c r="EF68" s="136"/>
      <c r="EG68" s="136"/>
      <c r="EH68" s="136"/>
      <c r="EI68" s="136"/>
      <c r="EJ68" s="136"/>
      <c r="EK68" s="136"/>
      <c r="EL68" s="136"/>
      <c r="EM68" s="136"/>
      <c r="EN68" s="136"/>
      <c r="EO68" s="136"/>
      <c r="EP68" s="136"/>
      <c r="EQ68" s="136"/>
      <c r="ER68" s="136"/>
      <c r="ES68" s="136"/>
      <c r="ET68" s="136"/>
      <c r="EU68" s="136"/>
      <c r="EV68" s="136"/>
      <c r="EW68" s="136"/>
      <c r="EX68" s="136"/>
      <c r="EY68" s="136"/>
      <c r="EZ68" s="136"/>
      <c r="FA68" s="136"/>
      <c r="FB68" s="136"/>
      <c r="FC68" s="136"/>
      <c r="FD68" s="136"/>
      <c r="FE68" s="136"/>
      <c r="FF68" s="136"/>
      <c r="FG68" s="136"/>
      <c r="FH68" s="136"/>
      <c r="FI68" s="136"/>
      <c r="FJ68" s="136"/>
      <c r="FK68" s="136"/>
      <c r="FL68" s="136"/>
      <c r="FM68" s="136"/>
      <c r="FN68" s="136"/>
      <c r="FO68" s="136"/>
      <c r="FP68" s="136"/>
      <c r="FQ68" s="136"/>
      <c r="FR68" s="136"/>
      <c r="FS68" s="136"/>
      <c r="FT68" s="136"/>
      <c r="FU68" s="136"/>
      <c r="FV68" s="136"/>
      <c r="FW68" s="136"/>
      <c r="FX68" s="136"/>
      <c r="FY68" s="136"/>
      <c r="FZ68" s="136"/>
      <c r="GA68" s="136"/>
      <c r="GB68" s="136"/>
      <c r="GC68" s="136"/>
      <c r="GD68" s="136"/>
      <c r="GE68" s="136"/>
      <c r="GF68" s="136"/>
      <c r="GG68" s="136"/>
      <c r="GH68" s="136"/>
      <c r="GI68" s="136"/>
      <c r="GJ68" s="136"/>
      <c r="GK68" s="136"/>
      <c r="GL68" s="136"/>
      <c r="GM68" s="136"/>
      <c r="GN68" s="136"/>
      <c r="GO68" s="136"/>
      <c r="GP68" s="136"/>
      <c r="GQ68" s="136"/>
      <c r="GR68" s="136"/>
      <c r="GS68" s="136"/>
      <c r="GT68" s="136"/>
      <c r="GU68" s="136"/>
      <c r="GV68" s="136"/>
      <c r="GW68" s="136"/>
      <c r="GX68" s="136"/>
      <c r="GY68" s="136"/>
      <c r="GZ68" s="136"/>
      <c r="HA68" s="136"/>
      <c r="HB68" s="136"/>
      <c r="HC68" s="136"/>
      <c r="HD68" s="136"/>
      <c r="HE68" s="136"/>
      <c r="HF68" s="136"/>
      <c r="HG68" s="136"/>
      <c r="HH68" s="136"/>
    </row>
    <row r="69" spans="1:216" ht="12.75">
      <c r="A69" s="135" t="s">
        <v>42</v>
      </c>
      <c r="B69" s="174"/>
      <c r="C69" s="147">
        <v>2607115</v>
      </c>
      <c r="D69" s="147">
        <v>5573402</v>
      </c>
      <c r="E69" s="147">
        <v>2834868</v>
      </c>
      <c r="F69" s="147">
        <v>979780</v>
      </c>
      <c r="G69" s="147">
        <v>2638414</v>
      </c>
      <c r="H69" s="147">
        <v>2156460</v>
      </c>
      <c r="I69" s="147">
        <v>531512</v>
      </c>
      <c r="J69" s="147">
        <v>919925</v>
      </c>
      <c r="K69" s="147">
        <v>3347956</v>
      </c>
      <c r="L69" s="147">
        <v>826510</v>
      </c>
      <c r="M69" s="147">
        <v>3293673</v>
      </c>
      <c r="N69" s="147">
        <v>2479817</v>
      </c>
      <c r="O69" s="147">
        <v>372338</v>
      </c>
      <c r="P69" s="147">
        <v>1188237</v>
      </c>
      <c r="Q69" s="147">
        <f>SUM(C69:P69)</f>
        <v>29750007</v>
      </c>
      <c r="S69" s="166"/>
      <c r="T69" s="166"/>
      <c r="U69" s="182"/>
      <c r="V69" s="182"/>
      <c r="W69" s="182"/>
      <c r="X69" s="182"/>
      <c r="Y69" s="183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  <c r="BL69" s="136"/>
      <c r="BM69" s="136"/>
      <c r="BN69" s="136"/>
      <c r="BO69" s="136"/>
      <c r="BP69" s="136"/>
      <c r="BQ69" s="136"/>
      <c r="BR69" s="136"/>
      <c r="BS69" s="136"/>
      <c r="BT69" s="136"/>
      <c r="BU69" s="136"/>
      <c r="BV69" s="136"/>
      <c r="BW69" s="136"/>
      <c r="BX69" s="136"/>
      <c r="BY69" s="136"/>
      <c r="BZ69" s="136"/>
      <c r="CA69" s="136"/>
      <c r="CB69" s="136"/>
      <c r="CC69" s="136"/>
      <c r="CD69" s="136"/>
      <c r="CE69" s="136"/>
      <c r="CF69" s="136"/>
      <c r="CG69" s="136"/>
      <c r="CH69" s="136"/>
      <c r="CI69" s="136"/>
      <c r="CJ69" s="136"/>
      <c r="CK69" s="136"/>
      <c r="CL69" s="136"/>
      <c r="CM69" s="136"/>
      <c r="CN69" s="136"/>
      <c r="CO69" s="136"/>
      <c r="CP69" s="136"/>
      <c r="CQ69" s="136"/>
      <c r="CR69" s="136"/>
      <c r="CS69" s="136"/>
      <c r="CT69" s="136"/>
      <c r="CU69" s="136"/>
      <c r="CV69" s="136"/>
      <c r="CW69" s="136"/>
      <c r="CX69" s="136"/>
      <c r="CY69" s="136"/>
      <c r="CZ69" s="136"/>
      <c r="DA69" s="136"/>
      <c r="DB69" s="136"/>
      <c r="DC69" s="136"/>
      <c r="DD69" s="136"/>
      <c r="DE69" s="136"/>
      <c r="DF69" s="136"/>
      <c r="DG69" s="136"/>
      <c r="DH69" s="136"/>
      <c r="DI69" s="136"/>
      <c r="DJ69" s="136"/>
      <c r="DK69" s="136"/>
      <c r="DL69" s="136"/>
      <c r="DM69" s="136"/>
      <c r="DN69" s="136"/>
      <c r="DO69" s="136"/>
      <c r="DP69" s="136"/>
      <c r="DQ69" s="136"/>
      <c r="DR69" s="136"/>
      <c r="DS69" s="136"/>
      <c r="DT69" s="136"/>
      <c r="DU69" s="136"/>
      <c r="DV69" s="136"/>
      <c r="DW69" s="136"/>
      <c r="DX69" s="136"/>
      <c r="DY69" s="136"/>
      <c r="DZ69" s="136"/>
      <c r="EA69" s="136"/>
      <c r="EB69" s="136"/>
      <c r="EC69" s="136"/>
      <c r="ED69" s="136"/>
      <c r="EE69" s="136"/>
      <c r="EF69" s="136"/>
      <c r="EG69" s="136"/>
      <c r="EH69" s="136"/>
      <c r="EI69" s="136"/>
      <c r="EJ69" s="136"/>
      <c r="EK69" s="136"/>
      <c r="EL69" s="136"/>
      <c r="EM69" s="136"/>
      <c r="EN69" s="136"/>
      <c r="EO69" s="136"/>
      <c r="EP69" s="136"/>
      <c r="EQ69" s="136"/>
      <c r="ER69" s="136"/>
      <c r="ES69" s="136"/>
      <c r="ET69" s="136"/>
      <c r="EU69" s="136"/>
      <c r="EV69" s="136"/>
      <c r="EW69" s="136"/>
      <c r="EX69" s="136"/>
      <c r="EY69" s="136"/>
      <c r="EZ69" s="136"/>
      <c r="FA69" s="136"/>
      <c r="FB69" s="136"/>
      <c r="FC69" s="136"/>
      <c r="FD69" s="136"/>
      <c r="FE69" s="136"/>
      <c r="FF69" s="136"/>
      <c r="FG69" s="136"/>
      <c r="FH69" s="136"/>
      <c r="FI69" s="136"/>
      <c r="FJ69" s="136"/>
      <c r="FK69" s="136"/>
      <c r="FL69" s="136"/>
      <c r="FM69" s="136"/>
      <c r="FN69" s="136"/>
      <c r="FO69" s="136"/>
      <c r="FP69" s="136"/>
      <c r="FQ69" s="136"/>
      <c r="FR69" s="136"/>
      <c r="FS69" s="136"/>
      <c r="FT69" s="136"/>
      <c r="FU69" s="136"/>
      <c r="FV69" s="136"/>
      <c r="FW69" s="136"/>
      <c r="FX69" s="136"/>
      <c r="FY69" s="136"/>
      <c r="FZ69" s="136"/>
      <c r="GA69" s="136"/>
      <c r="GB69" s="136"/>
      <c r="GC69" s="136"/>
      <c r="GD69" s="136"/>
      <c r="GE69" s="136"/>
      <c r="GF69" s="136"/>
      <c r="GG69" s="136"/>
      <c r="GH69" s="136"/>
      <c r="GI69" s="136"/>
      <c r="GJ69" s="136"/>
      <c r="GK69" s="136"/>
      <c r="GL69" s="136"/>
      <c r="GM69" s="136"/>
      <c r="GN69" s="136"/>
      <c r="GO69" s="136"/>
      <c r="GP69" s="136"/>
      <c r="GQ69" s="136"/>
      <c r="GR69" s="136"/>
      <c r="GS69" s="136"/>
      <c r="GT69" s="136"/>
      <c r="GU69" s="136"/>
      <c r="GV69" s="136"/>
      <c r="GW69" s="136"/>
      <c r="GX69" s="136"/>
      <c r="GY69" s="136"/>
      <c r="GZ69" s="136"/>
      <c r="HA69" s="136"/>
      <c r="HB69" s="136"/>
      <c r="HC69" s="136"/>
      <c r="HD69" s="136"/>
      <c r="HE69" s="136"/>
      <c r="HF69" s="136"/>
      <c r="HG69" s="136"/>
      <c r="HH69" s="136"/>
    </row>
    <row r="70" spans="1:216" ht="12.75">
      <c r="A70" s="174" t="s">
        <v>44</v>
      </c>
      <c r="B70" s="174"/>
      <c r="C70" s="172">
        <f>C69*100/C68</f>
        <v>71.3911151419161</v>
      </c>
      <c r="D70" s="172">
        <f aca="true" t="shared" si="29" ref="D70:Q70">D69*100/D68</f>
        <v>72.96162374965849</v>
      </c>
      <c r="E70" s="172">
        <f t="shared" si="29"/>
        <v>72.43963785138374</v>
      </c>
      <c r="F70" s="172">
        <f t="shared" si="29"/>
        <v>69.64278733211786</v>
      </c>
      <c r="G70" s="172">
        <f t="shared" si="29"/>
        <v>76.67111277719174</v>
      </c>
      <c r="H70" s="172">
        <f t="shared" si="29"/>
        <v>71.35036840501424</v>
      </c>
      <c r="I70" s="172">
        <f t="shared" si="29"/>
        <v>74.19548918361677</v>
      </c>
      <c r="J70" s="172">
        <f t="shared" si="29"/>
        <v>71.46030949497523</v>
      </c>
      <c r="K70" s="172">
        <f t="shared" si="29"/>
        <v>72.63756135926016</v>
      </c>
      <c r="L70" s="172">
        <f t="shared" si="29"/>
        <v>68.6693674352447</v>
      </c>
      <c r="M70" s="172">
        <f t="shared" si="29"/>
        <v>67.66922529946194</v>
      </c>
      <c r="N70" s="172">
        <f t="shared" si="29"/>
        <v>70.48757408492276</v>
      </c>
      <c r="O70" s="172">
        <f t="shared" si="29"/>
        <v>67.17677072019572</v>
      </c>
      <c r="P70" s="172">
        <f t="shared" si="29"/>
        <v>64.38804810366793</v>
      </c>
      <c r="Q70" s="172">
        <f t="shared" si="29"/>
        <v>71.38392058251569</v>
      </c>
      <c r="S70" s="166"/>
      <c r="T70" s="166"/>
      <c r="U70" s="182"/>
      <c r="V70" s="182"/>
      <c r="W70" s="182"/>
      <c r="X70" s="182"/>
      <c r="Y70" s="183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M70" s="136"/>
      <c r="BN70" s="136"/>
      <c r="BO70" s="136"/>
      <c r="BP70" s="136"/>
      <c r="BQ70" s="136"/>
      <c r="BR70" s="136"/>
      <c r="BS70" s="136"/>
      <c r="BT70" s="136"/>
      <c r="BU70" s="136"/>
      <c r="BV70" s="136"/>
      <c r="BW70" s="136"/>
      <c r="BX70" s="136"/>
      <c r="BY70" s="136"/>
      <c r="BZ70" s="136"/>
      <c r="CA70" s="136"/>
      <c r="CB70" s="136"/>
      <c r="CC70" s="136"/>
      <c r="CD70" s="136"/>
      <c r="CE70" s="136"/>
      <c r="CF70" s="136"/>
      <c r="CG70" s="136"/>
      <c r="CH70" s="136"/>
      <c r="CI70" s="136"/>
      <c r="CJ70" s="136"/>
      <c r="CK70" s="136"/>
      <c r="CL70" s="136"/>
      <c r="CM70" s="136"/>
      <c r="CN70" s="136"/>
      <c r="CO70" s="136"/>
      <c r="CP70" s="136"/>
      <c r="CQ70" s="136"/>
      <c r="CR70" s="136"/>
      <c r="CS70" s="136"/>
      <c r="CT70" s="136"/>
      <c r="CU70" s="136"/>
      <c r="CV70" s="136"/>
      <c r="CW70" s="136"/>
      <c r="CX70" s="136"/>
      <c r="CY70" s="136"/>
      <c r="CZ70" s="136"/>
      <c r="DA70" s="136"/>
      <c r="DB70" s="136"/>
      <c r="DC70" s="136"/>
      <c r="DD70" s="136"/>
      <c r="DE70" s="136"/>
      <c r="DF70" s="136"/>
      <c r="DG70" s="136"/>
      <c r="DH70" s="136"/>
      <c r="DI70" s="136"/>
      <c r="DJ70" s="136"/>
      <c r="DK70" s="136"/>
      <c r="DL70" s="136"/>
      <c r="DM70" s="136"/>
      <c r="DN70" s="136"/>
      <c r="DO70" s="136"/>
      <c r="DP70" s="136"/>
      <c r="DQ70" s="136"/>
      <c r="DR70" s="136"/>
      <c r="DS70" s="136"/>
      <c r="DT70" s="136"/>
      <c r="DU70" s="136"/>
      <c r="DV70" s="136"/>
      <c r="DW70" s="136"/>
      <c r="DX70" s="136"/>
      <c r="DY70" s="136"/>
      <c r="DZ70" s="136"/>
      <c r="EA70" s="136"/>
      <c r="EB70" s="136"/>
      <c r="EC70" s="136"/>
      <c r="ED70" s="136"/>
      <c r="EE70" s="136"/>
      <c r="EF70" s="136"/>
      <c r="EG70" s="136"/>
      <c r="EH70" s="136"/>
      <c r="EI70" s="136"/>
      <c r="EJ70" s="136"/>
      <c r="EK70" s="136"/>
      <c r="EL70" s="136"/>
      <c r="EM70" s="136"/>
      <c r="EN70" s="136"/>
      <c r="EO70" s="136"/>
      <c r="EP70" s="136"/>
      <c r="EQ70" s="136"/>
      <c r="ER70" s="136"/>
      <c r="ES70" s="136"/>
      <c r="ET70" s="136"/>
      <c r="EU70" s="136"/>
      <c r="EV70" s="136"/>
      <c r="EW70" s="136"/>
      <c r="EX70" s="136"/>
      <c r="EY70" s="136"/>
      <c r="EZ70" s="136"/>
      <c r="FA70" s="136"/>
      <c r="FB70" s="136"/>
      <c r="FC70" s="136"/>
      <c r="FD70" s="136"/>
      <c r="FE70" s="136"/>
      <c r="FF70" s="136"/>
      <c r="FG70" s="136"/>
      <c r="FH70" s="136"/>
      <c r="FI70" s="136"/>
      <c r="FJ70" s="136"/>
      <c r="FK70" s="136"/>
      <c r="FL70" s="136"/>
      <c r="FM70" s="136"/>
      <c r="FN70" s="136"/>
      <c r="FO70" s="136"/>
      <c r="FP70" s="136"/>
      <c r="FQ70" s="136"/>
      <c r="FR70" s="136"/>
      <c r="FS70" s="136"/>
      <c r="FT70" s="136"/>
      <c r="FU70" s="136"/>
      <c r="FV70" s="136"/>
      <c r="FW70" s="136"/>
      <c r="FX70" s="136"/>
      <c r="FY70" s="136"/>
      <c r="FZ70" s="136"/>
      <c r="GA70" s="136"/>
      <c r="GB70" s="136"/>
      <c r="GC70" s="136"/>
      <c r="GD70" s="136"/>
      <c r="GE70" s="136"/>
      <c r="GF70" s="136"/>
      <c r="GG70" s="136"/>
      <c r="GH70" s="136"/>
      <c r="GI70" s="136"/>
      <c r="GJ70" s="136"/>
      <c r="GK70" s="136"/>
      <c r="GL70" s="136"/>
      <c r="GM70" s="136"/>
      <c r="GN70" s="136"/>
      <c r="GO70" s="136"/>
      <c r="GP70" s="136"/>
      <c r="GQ70" s="136"/>
      <c r="GR70" s="136"/>
      <c r="GS70" s="136"/>
      <c r="GT70" s="136"/>
      <c r="GU70" s="136"/>
      <c r="GV70" s="136"/>
      <c r="GW70" s="136"/>
      <c r="GX70" s="136"/>
      <c r="GY70" s="136"/>
      <c r="GZ70" s="136"/>
      <c r="HA70" s="136"/>
      <c r="HB70" s="136"/>
      <c r="HC70" s="136"/>
      <c r="HD70" s="136"/>
      <c r="HE70" s="136"/>
      <c r="HF70" s="136"/>
      <c r="HG70" s="136"/>
      <c r="HH70" s="136"/>
    </row>
    <row r="71" spans="1:216" ht="12.75">
      <c r="A71" s="174" t="s">
        <v>67</v>
      </c>
      <c r="B71" s="174"/>
      <c r="C71" s="173">
        <f>C66/C69*100</f>
        <v>93.13029920045722</v>
      </c>
      <c r="D71" s="173">
        <f aca="true" t="shared" si="30" ref="D71:Q71">D66/D69*100</f>
        <v>94.8428805243189</v>
      </c>
      <c r="E71" s="173">
        <f t="shared" si="30"/>
        <v>95.26870386910431</v>
      </c>
      <c r="F71" s="173">
        <f t="shared" si="30"/>
        <v>95.45826614137867</v>
      </c>
      <c r="G71" s="173">
        <f t="shared" si="30"/>
        <v>95.7984228403882</v>
      </c>
      <c r="H71" s="173">
        <f t="shared" si="30"/>
        <v>95.80961390426903</v>
      </c>
      <c r="I71" s="173">
        <f t="shared" si="30"/>
        <v>95.28232664549436</v>
      </c>
      <c r="J71" s="173">
        <f t="shared" si="30"/>
        <v>94.08408294154414</v>
      </c>
      <c r="K71" s="173">
        <f t="shared" si="30"/>
        <v>95.9700784598125</v>
      </c>
      <c r="L71" s="173">
        <f t="shared" si="30"/>
        <v>94.7966751763439</v>
      </c>
      <c r="M71" s="173">
        <f t="shared" si="30"/>
        <v>93.46167637163738</v>
      </c>
      <c r="N71" s="173">
        <f t="shared" si="30"/>
        <v>94.29691787740789</v>
      </c>
      <c r="O71" s="173">
        <f t="shared" si="30"/>
        <v>94.93094983590179</v>
      </c>
      <c r="P71" s="173">
        <f t="shared" si="30"/>
        <v>94.63819086596361</v>
      </c>
      <c r="Q71" s="173">
        <f t="shared" si="30"/>
        <v>94.8129188675485</v>
      </c>
      <c r="S71" s="166"/>
      <c r="T71" s="166"/>
      <c r="U71" s="182"/>
      <c r="V71" s="182"/>
      <c r="W71" s="182"/>
      <c r="X71" s="182"/>
      <c r="Y71" s="183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6"/>
      <c r="BJ71" s="136"/>
      <c r="BK71" s="136"/>
      <c r="BL71" s="136"/>
      <c r="BM71" s="136"/>
      <c r="BN71" s="136"/>
      <c r="BO71" s="136"/>
      <c r="BP71" s="136"/>
      <c r="BQ71" s="136"/>
      <c r="BR71" s="136"/>
      <c r="BS71" s="136"/>
      <c r="BT71" s="136"/>
      <c r="BU71" s="136"/>
      <c r="BV71" s="136"/>
      <c r="BW71" s="136"/>
      <c r="BX71" s="136"/>
      <c r="BY71" s="136"/>
      <c r="BZ71" s="136"/>
      <c r="CA71" s="136"/>
      <c r="CB71" s="136"/>
      <c r="CC71" s="136"/>
      <c r="CD71" s="136"/>
      <c r="CE71" s="136"/>
      <c r="CF71" s="136"/>
      <c r="CG71" s="136"/>
      <c r="CH71" s="136"/>
      <c r="CI71" s="136"/>
      <c r="CJ71" s="136"/>
      <c r="CK71" s="136"/>
      <c r="CL71" s="136"/>
      <c r="CM71" s="136"/>
      <c r="CN71" s="136"/>
      <c r="CO71" s="136"/>
      <c r="CP71" s="136"/>
      <c r="CQ71" s="136"/>
      <c r="CR71" s="136"/>
      <c r="CS71" s="136"/>
      <c r="CT71" s="136"/>
      <c r="CU71" s="136"/>
      <c r="CV71" s="136"/>
      <c r="CW71" s="136"/>
      <c r="CX71" s="136"/>
      <c r="CY71" s="136"/>
      <c r="CZ71" s="136"/>
      <c r="DA71" s="136"/>
      <c r="DB71" s="136"/>
      <c r="DC71" s="136"/>
      <c r="DD71" s="136"/>
      <c r="DE71" s="136"/>
      <c r="DF71" s="136"/>
      <c r="DG71" s="136"/>
      <c r="DH71" s="136"/>
      <c r="DI71" s="136"/>
      <c r="DJ71" s="136"/>
      <c r="DK71" s="136"/>
      <c r="DL71" s="136"/>
      <c r="DM71" s="136"/>
      <c r="DN71" s="136"/>
      <c r="DO71" s="136"/>
      <c r="DP71" s="136"/>
      <c r="DQ71" s="136"/>
      <c r="DR71" s="136"/>
      <c r="DS71" s="136"/>
      <c r="DT71" s="136"/>
      <c r="DU71" s="136"/>
      <c r="DV71" s="136"/>
      <c r="DW71" s="136"/>
      <c r="DX71" s="136"/>
      <c r="DY71" s="136"/>
      <c r="DZ71" s="136"/>
      <c r="EA71" s="136"/>
      <c r="EB71" s="136"/>
      <c r="EC71" s="136"/>
      <c r="ED71" s="136"/>
      <c r="EE71" s="136"/>
      <c r="EF71" s="136"/>
      <c r="EG71" s="136"/>
      <c r="EH71" s="136"/>
      <c r="EI71" s="136"/>
      <c r="EJ71" s="136"/>
      <c r="EK71" s="136"/>
      <c r="EL71" s="136"/>
      <c r="EM71" s="136"/>
      <c r="EN71" s="136"/>
      <c r="EO71" s="136"/>
      <c r="EP71" s="136"/>
      <c r="EQ71" s="136"/>
      <c r="ER71" s="136"/>
      <c r="ES71" s="136"/>
      <c r="ET71" s="136"/>
      <c r="EU71" s="136"/>
      <c r="EV71" s="136"/>
      <c r="EW71" s="136"/>
      <c r="EX71" s="136"/>
      <c r="EY71" s="136"/>
      <c r="EZ71" s="136"/>
      <c r="FA71" s="136"/>
      <c r="FB71" s="136"/>
      <c r="FC71" s="136"/>
      <c r="FD71" s="136"/>
      <c r="FE71" s="136"/>
      <c r="FF71" s="136"/>
      <c r="FG71" s="136"/>
      <c r="FH71" s="136"/>
      <c r="FI71" s="136"/>
      <c r="FJ71" s="136"/>
      <c r="FK71" s="136"/>
      <c r="FL71" s="136"/>
      <c r="FM71" s="136"/>
      <c r="FN71" s="136"/>
      <c r="FO71" s="136"/>
      <c r="FP71" s="136"/>
      <c r="FQ71" s="136"/>
      <c r="FR71" s="136"/>
      <c r="FS71" s="136"/>
      <c r="FT71" s="136"/>
      <c r="FU71" s="136"/>
      <c r="FV71" s="136"/>
      <c r="FW71" s="136"/>
      <c r="FX71" s="136"/>
      <c r="FY71" s="136"/>
      <c r="FZ71" s="136"/>
      <c r="GA71" s="136"/>
      <c r="GB71" s="136"/>
      <c r="GC71" s="136"/>
      <c r="GD71" s="136"/>
      <c r="GE71" s="136"/>
      <c r="GF71" s="136"/>
      <c r="GG71" s="136"/>
      <c r="GH71" s="136"/>
      <c r="GI71" s="136"/>
      <c r="GJ71" s="136"/>
      <c r="GK71" s="136"/>
      <c r="GL71" s="136"/>
      <c r="GM71" s="136"/>
      <c r="GN71" s="136"/>
      <c r="GO71" s="136"/>
      <c r="GP71" s="136"/>
      <c r="GQ71" s="136"/>
      <c r="GR71" s="136"/>
      <c r="GS71" s="136"/>
      <c r="GT71" s="136"/>
      <c r="GU71" s="136"/>
      <c r="GV71" s="136"/>
      <c r="GW71" s="136"/>
      <c r="GX71" s="136"/>
      <c r="GY71" s="136"/>
      <c r="GZ71" s="136"/>
      <c r="HA71" s="136"/>
      <c r="HB71" s="136"/>
      <c r="HC71" s="136"/>
      <c r="HD71" s="136"/>
      <c r="HE71" s="136"/>
      <c r="HF71" s="136"/>
      <c r="HG71" s="136"/>
      <c r="HH71" s="136"/>
    </row>
    <row r="72" spans="1:216" ht="12.75">
      <c r="A72" s="174" t="s">
        <v>46</v>
      </c>
      <c r="B72" s="174"/>
      <c r="C72" s="147">
        <v>178779</v>
      </c>
      <c r="D72" s="147">
        <v>284058</v>
      </c>
      <c r="E72" s="147">
        <v>132167</v>
      </c>
      <c r="F72" s="147">
        <v>44250</v>
      </c>
      <c r="G72" s="147">
        <v>110644</v>
      </c>
      <c r="H72" s="147">
        <v>90240</v>
      </c>
      <c r="I72" s="147">
        <v>24955</v>
      </c>
      <c r="J72" s="147">
        <v>53926</v>
      </c>
      <c r="K72" s="147">
        <v>133345</v>
      </c>
      <c r="L72" s="147">
        <v>42916</v>
      </c>
      <c r="M72" s="147">
        <v>214717</v>
      </c>
      <c r="N72" s="147">
        <v>141426</v>
      </c>
      <c r="O72" s="147">
        <v>18773</v>
      </c>
      <c r="P72" s="147">
        <v>63525</v>
      </c>
      <c r="Q72" s="147">
        <f>SUM(C72:P72)</f>
        <v>1533721</v>
      </c>
      <c r="S72" s="184"/>
      <c r="T72" s="16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6"/>
      <c r="BU72" s="136"/>
      <c r="BV72" s="136"/>
      <c r="BW72" s="136"/>
      <c r="BX72" s="136"/>
      <c r="BY72" s="136"/>
      <c r="BZ72" s="136"/>
      <c r="CA72" s="136"/>
      <c r="CB72" s="136"/>
      <c r="CC72" s="136"/>
      <c r="CD72" s="136"/>
      <c r="CE72" s="136"/>
      <c r="CF72" s="136"/>
      <c r="CG72" s="136"/>
      <c r="CH72" s="136"/>
      <c r="CI72" s="136"/>
      <c r="CJ72" s="136"/>
      <c r="CK72" s="136"/>
      <c r="CL72" s="136"/>
      <c r="CM72" s="136"/>
      <c r="CN72" s="136"/>
      <c r="CO72" s="136"/>
      <c r="CP72" s="136"/>
      <c r="CQ72" s="136"/>
      <c r="CR72" s="136"/>
      <c r="CS72" s="136"/>
      <c r="CT72" s="136"/>
      <c r="CU72" s="136"/>
      <c r="CV72" s="136"/>
      <c r="CW72" s="136"/>
      <c r="CX72" s="136"/>
      <c r="CY72" s="136"/>
      <c r="CZ72" s="136"/>
      <c r="DA72" s="136"/>
      <c r="DB72" s="136"/>
      <c r="DC72" s="136"/>
      <c r="DD72" s="136"/>
      <c r="DE72" s="136"/>
      <c r="DF72" s="136"/>
      <c r="DG72" s="136"/>
      <c r="DH72" s="136"/>
      <c r="DI72" s="136"/>
      <c r="DJ72" s="136"/>
      <c r="DK72" s="136"/>
      <c r="DL72" s="136"/>
      <c r="DM72" s="136"/>
      <c r="DN72" s="136"/>
      <c r="DO72" s="136"/>
      <c r="DP72" s="136"/>
      <c r="DQ72" s="136"/>
      <c r="DR72" s="136"/>
      <c r="DS72" s="136"/>
      <c r="DT72" s="136"/>
      <c r="DU72" s="136"/>
      <c r="DV72" s="136"/>
      <c r="DW72" s="136"/>
      <c r="DX72" s="136"/>
      <c r="DY72" s="136"/>
      <c r="DZ72" s="136"/>
      <c r="EA72" s="136"/>
      <c r="EB72" s="136"/>
      <c r="EC72" s="136"/>
      <c r="ED72" s="136"/>
      <c r="EE72" s="136"/>
      <c r="EF72" s="136"/>
      <c r="EG72" s="136"/>
      <c r="EH72" s="136"/>
      <c r="EI72" s="136"/>
      <c r="EJ72" s="136"/>
      <c r="EK72" s="136"/>
      <c r="EL72" s="136"/>
      <c r="EM72" s="136"/>
      <c r="EN72" s="136"/>
      <c r="EO72" s="136"/>
      <c r="EP72" s="136"/>
      <c r="EQ72" s="136"/>
      <c r="ER72" s="136"/>
      <c r="ES72" s="136"/>
      <c r="ET72" s="136"/>
      <c r="EU72" s="136"/>
      <c r="EV72" s="136"/>
      <c r="EW72" s="136"/>
      <c r="EX72" s="136"/>
      <c r="EY72" s="136"/>
      <c r="EZ72" s="136"/>
      <c r="FA72" s="136"/>
      <c r="FB72" s="136"/>
      <c r="FC72" s="136"/>
      <c r="FD72" s="136"/>
      <c r="FE72" s="136"/>
      <c r="FF72" s="136"/>
      <c r="FG72" s="136"/>
      <c r="FH72" s="136"/>
      <c r="FI72" s="136"/>
      <c r="FJ72" s="136"/>
      <c r="FK72" s="136"/>
      <c r="FL72" s="136"/>
      <c r="FM72" s="136"/>
      <c r="FN72" s="136"/>
      <c r="FO72" s="136"/>
      <c r="FP72" s="136"/>
      <c r="FQ72" s="136"/>
      <c r="FR72" s="136"/>
      <c r="FS72" s="136"/>
      <c r="FT72" s="136"/>
      <c r="FU72" s="136"/>
      <c r="FV72" s="136"/>
      <c r="FW72" s="136"/>
      <c r="FX72" s="136"/>
      <c r="FY72" s="136"/>
      <c r="FZ72" s="136"/>
      <c r="GA72" s="136"/>
      <c r="GB72" s="136"/>
      <c r="GC72" s="136"/>
      <c r="GD72" s="136"/>
      <c r="GE72" s="136"/>
      <c r="GF72" s="136"/>
      <c r="GG72" s="136"/>
      <c r="GH72" s="136"/>
      <c r="GI72" s="136"/>
      <c r="GJ72" s="136"/>
      <c r="GK72" s="136"/>
      <c r="GL72" s="136"/>
      <c r="GM72" s="136"/>
      <c r="GN72" s="136"/>
      <c r="GO72" s="136"/>
      <c r="GP72" s="136"/>
      <c r="GQ72" s="136"/>
      <c r="GR72" s="136"/>
      <c r="GS72" s="136"/>
      <c r="GT72" s="136"/>
      <c r="GU72" s="136"/>
      <c r="GV72" s="136"/>
      <c r="GW72" s="136"/>
      <c r="GX72" s="136"/>
      <c r="GY72" s="136"/>
      <c r="GZ72" s="136"/>
      <c r="HA72" s="136"/>
      <c r="HB72" s="136"/>
      <c r="HC72" s="136"/>
      <c r="HD72" s="136"/>
      <c r="HE72" s="136"/>
      <c r="HF72" s="136"/>
      <c r="HG72" s="136"/>
      <c r="HH72" s="136"/>
    </row>
    <row r="73" spans="1:216" ht="12.75">
      <c r="A73" s="174" t="s">
        <v>44</v>
      </c>
      <c r="B73" s="174"/>
      <c r="C73" s="172">
        <f aca="true" t="shared" si="31" ref="C73:Q73">C72*100/C69</f>
        <v>6.85734998264365</v>
      </c>
      <c r="D73" s="172">
        <f t="shared" si="31"/>
        <v>5.096671655839647</v>
      </c>
      <c r="E73" s="172">
        <f t="shared" si="31"/>
        <v>4.662192384266216</v>
      </c>
      <c r="F73" s="172">
        <f t="shared" si="31"/>
        <v>4.5163199902018825</v>
      </c>
      <c r="G73" s="172">
        <f t="shared" si="31"/>
        <v>4.193579930973684</v>
      </c>
      <c r="H73" s="172">
        <f t="shared" si="31"/>
        <v>4.184635931109318</v>
      </c>
      <c r="I73" s="172">
        <f t="shared" si="31"/>
        <v>4.695096253706407</v>
      </c>
      <c r="J73" s="172">
        <f t="shared" si="31"/>
        <v>5.861999619534201</v>
      </c>
      <c r="K73" s="172">
        <f t="shared" si="31"/>
        <v>3.982877911179239</v>
      </c>
      <c r="L73" s="172">
        <f t="shared" si="31"/>
        <v>5.192435663210366</v>
      </c>
      <c r="M73" s="172">
        <f t="shared" si="31"/>
        <v>6.5190746015163015</v>
      </c>
      <c r="N73" s="172">
        <f t="shared" si="31"/>
        <v>5.703082122592111</v>
      </c>
      <c r="O73" s="172">
        <f t="shared" si="31"/>
        <v>5.0419242731066936</v>
      </c>
      <c r="P73" s="172">
        <f t="shared" si="31"/>
        <v>5.346155691162622</v>
      </c>
      <c r="Q73" s="172">
        <f t="shared" si="31"/>
        <v>5.155363492855649</v>
      </c>
      <c r="S73" s="166"/>
      <c r="T73" s="185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  <c r="BH73" s="136"/>
      <c r="BI73" s="136"/>
      <c r="BJ73" s="136"/>
      <c r="BK73" s="136"/>
      <c r="BL73" s="136"/>
      <c r="BM73" s="136"/>
      <c r="BN73" s="136"/>
      <c r="BO73" s="136"/>
      <c r="BP73" s="136"/>
      <c r="BQ73" s="136"/>
      <c r="BR73" s="136"/>
      <c r="BS73" s="136"/>
      <c r="BT73" s="136"/>
      <c r="BU73" s="136"/>
      <c r="BV73" s="136"/>
      <c r="BW73" s="136"/>
      <c r="BX73" s="136"/>
      <c r="BY73" s="136"/>
      <c r="BZ73" s="136"/>
      <c r="CA73" s="136"/>
      <c r="CB73" s="136"/>
      <c r="CC73" s="136"/>
      <c r="CD73" s="136"/>
      <c r="CE73" s="136"/>
      <c r="CF73" s="136"/>
      <c r="CG73" s="136"/>
      <c r="CH73" s="136"/>
      <c r="CI73" s="136"/>
      <c r="CJ73" s="136"/>
      <c r="CK73" s="136"/>
      <c r="CL73" s="136"/>
      <c r="CM73" s="136"/>
      <c r="CN73" s="136"/>
      <c r="CO73" s="136"/>
      <c r="CP73" s="136"/>
      <c r="CQ73" s="136"/>
      <c r="CR73" s="136"/>
      <c r="CS73" s="136"/>
      <c r="CT73" s="136"/>
      <c r="CU73" s="136"/>
      <c r="CV73" s="136"/>
      <c r="CW73" s="136"/>
      <c r="CX73" s="136"/>
      <c r="CY73" s="136"/>
      <c r="CZ73" s="136"/>
      <c r="DA73" s="136"/>
      <c r="DB73" s="136"/>
      <c r="DC73" s="136"/>
      <c r="DD73" s="136"/>
      <c r="DE73" s="136"/>
      <c r="DF73" s="136"/>
      <c r="DG73" s="136"/>
      <c r="DH73" s="136"/>
      <c r="DI73" s="136"/>
      <c r="DJ73" s="136"/>
      <c r="DK73" s="136"/>
      <c r="DL73" s="136"/>
      <c r="DM73" s="136"/>
      <c r="DN73" s="136"/>
      <c r="DO73" s="136"/>
      <c r="DP73" s="136"/>
      <c r="DQ73" s="136"/>
      <c r="DR73" s="136"/>
      <c r="DS73" s="136"/>
      <c r="DT73" s="136"/>
      <c r="DU73" s="136"/>
      <c r="DV73" s="136"/>
      <c r="DW73" s="136"/>
      <c r="DX73" s="136"/>
      <c r="DY73" s="136"/>
      <c r="DZ73" s="136"/>
      <c r="EA73" s="136"/>
      <c r="EB73" s="136"/>
      <c r="EC73" s="136"/>
      <c r="ED73" s="136"/>
      <c r="EE73" s="136"/>
      <c r="EF73" s="136"/>
      <c r="EG73" s="136"/>
      <c r="EH73" s="136"/>
      <c r="EI73" s="136"/>
      <c r="EJ73" s="136"/>
      <c r="EK73" s="136"/>
      <c r="EL73" s="136"/>
      <c r="EM73" s="136"/>
      <c r="EN73" s="136"/>
      <c r="EO73" s="136"/>
      <c r="EP73" s="136"/>
      <c r="EQ73" s="136"/>
      <c r="ER73" s="136"/>
      <c r="ES73" s="136"/>
      <c r="ET73" s="136"/>
      <c r="EU73" s="136"/>
      <c r="EV73" s="136"/>
      <c r="EW73" s="136"/>
      <c r="EX73" s="136"/>
      <c r="EY73" s="136"/>
      <c r="EZ73" s="136"/>
      <c r="FA73" s="136"/>
      <c r="FB73" s="136"/>
      <c r="FC73" s="136"/>
      <c r="FD73" s="136"/>
      <c r="FE73" s="136"/>
      <c r="FF73" s="136"/>
      <c r="FG73" s="136"/>
      <c r="FH73" s="136"/>
      <c r="FI73" s="136"/>
      <c r="FJ73" s="136"/>
      <c r="FK73" s="136"/>
      <c r="FL73" s="136"/>
      <c r="FM73" s="136"/>
      <c r="FN73" s="136"/>
      <c r="FO73" s="136"/>
      <c r="FP73" s="136"/>
      <c r="FQ73" s="136"/>
      <c r="FR73" s="136"/>
      <c r="FS73" s="136"/>
      <c r="FT73" s="136"/>
      <c r="FU73" s="136"/>
      <c r="FV73" s="136"/>
      <c r="FW73" s="136"/>
      <c r="FX73" s="136"/>
      <c r="FY73" s="136"/>
      <c r="FZ73" s="136"/>
      <c r="GA73" s="136"/>
      <c r="GB73" s="136"/>
      <c r="GC73" s="136"/>
      <c r="GD73" s="136"/>
      <c r="GE73" s="136"/>
      <c r="GF73" s="136"/>
      <c r="GG73" s="136"/>
      <c r="GH73" s="136"/>
      <c r="GI73" s="136"/>
      <c r="GJ73" s="136"/>
      <c r="GK73" s="136"/>
      <c r="GL73" s="136"/>
      <c r="GM73" s="136"/>
      <c r="GN73" s="136"/>
      <c r="GO73" s="136"/>
      <c r="GP73" s="136"/>
      <c r="GQ73" s="136"/>
      <c r="GR73" s="136"/>
      <c r="GS73" s="136"/>
      <c r="GT73" s="136"/>
      <c r="GU73" s="136"/>
      <c r="GV73" s="136"/>
      <c r="GW73" s="136"/>
      <c r="GX73" s="136"/>
      <c r="GY73" s="136"/>
      <c r="GZ73" s="136"/>
      <c r="HA73" s="136"/>
      <c r="HB73" s="136"/>
      <c r="HC73" s="136"/>
      <c r="HD73" s="136"/>
      <c r="HE73" s="136"/>
      <c r="HF73" s="136"/>
      <c r="HG73" s="136"/>
      <c r="HH73" s="136"/>
    </row>
    <row r="74" spans="1:216" ht="12.75">
      <c r="A74" s="174" t="s">
        <v>167</v>
      </c>
      <c r="B74" s="174"/>
      <c r="C74" s="147">
        <v>43916</v>
      </c>
      <c r="D74" s="147">
        <v>81533</v>
      </c>
      <c r="E74" s="147">
        <v>43086</v>
      </c>
      <c r="F74" s="147">
        <v>11242</v>
      </c>
      <c r="G74" s="147">
        <v>35774</v>
      </c>
      <c r="H74" s="147">
        <v>31736</v>
      </c>
      <c r="I74" s="147">
        <v>7459</v>
      </c>
      <c r="J74" s="147">
        <v>21732</v>
      </c>
      <c r="K74" s="147">
        <v>36339</v>
      </c>
      <c r="L74" s="147">
        <v>15304</v>
      </c>
      <c r="M74" s="147">
        <v>96519</v>
      </c>
      <c r="N74" s="147"/>
      <c r="O74" s="147">
        <v>5261</v>
      </c>
      <c r="P74" s="147">
        <v>24562</v>
      </c>
      <c r="Q74" s="147">
        <f>SUM(C74:P74)</f>
        <v>454463</v>
      </c>
      <c r="S74" s="166"/>
      <c r="T74" s="185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6"/>
      <c r="BH74" s="136"/>
      <c r="BI74" s="136"/>
      <c r="BJ74" s="136"/>
      <c r="BK74" s="136"/>
      <c r="BL74" s="136"/>
      <c r="BM74" s="136"/>
      <c r="BN74" s="136"/>
      <c r="BO74" s="136"/>
      <c r="BP74" s="136"/>
      <c r="BQ74" s="136"/>
      <c r="BR74" s="136"/>
      <c r="BS74" s="136"/>
      <c r="BT74" s="136"/>
      <c r="BU74" s="136"/>
      <c r="BV74" s="136"/>
      <c r="BW74" s="136"/>
      <c r="BX74" s="136"/>
      <c r="BY74" s="136"/>
      <c r="BZ74" s="136"/>
      <c r="CA74" s="136"/>
      <c r="CB74" s="136"/>
      <c r="CC74" s="136"/>
      <c r="CD74" s="136"/>
      <c r="CE74" s="136"/>
      <c r="CF74" s="136"/>
      <c r="CG74" s="136"/>
      <c r="CH74" s="136"/>
      <c r="CI74" s="136"/>
      <c r="CJ74" s="136"/>
      <c r="CK74" s="136"/>
      <c r="CL74" s="136"/>
      <c r="CM74" s="136"/>
      <c r="CN74" s="136"/>
      <c r="CO74" s="136"/>
      <c r="CP74" s="136"/>
      <c r="CQ74" s="136"/>
      <c r="CR74" s="136"/>
      <c r="CS74" s="136"/>
      <c r="CT74" s="136"/>
      <c r="CU74" s="136"/>
      <c r="CV74" s="136"/>
      <c r="CW74" s="136"/>
      <c r="CX74" s="136"/>
      <c r="CY74" s="136"/>
      <c r="CZ74" s="136"/>
      <c r="DA74" s="136"/>
      <c r="DB74" s="136"/>
      <c r="DC74" s="136"/>
      <c r="DD74" s="136"/>
      <c r="DE74" s="136"/>
      <c r="DF74" s="136"/>
      <c r="DG74" s="136"/>
      <c r="DH74" s="136"/>
      <c r="DI74" s="136"/>
      <c r="DJ74" s="136"/>
      <c r="DK74" s="136"/>
      <c r="DL74" s="136"/>
      <c r="DM74" s="136"/>
      <c r="DN74" s="136"/>
      <c r="DO74" s="136"/>
      <c r="DP74" s="136"/>
      <c r="DQ74" s="136"/>
      <c r="DR74" s="136"/>
      <c r="DS74" s="136"/>
      <c r="DT74" s="136"/>
      <c r="DU74" s="136"/>
      <c r="DV74" s="136"/>
      <c r="DW74" s="136"/>
      <c r="DX74" s="136"/>
      <c r="DY74" s="136"/>
      <c r="DZ74" s="136"/>
      <c r="EA74" s="136"/>
      <c r="EB74" s="136"/>
      <c r="EC74" s="136"/>
      <c r="ED74" s="136"/>
      <c r="EE74" s="136"/>
      <c r="EF74" s="136"/>
      <c r="EG74" s="136"/>
      <c r="EH74" s="136"/>
      <c r="EI74" s="136"/>
      <c r="EJ74" s="136"/>
      <c r="EK74" s="136"/>
      <c r="EL74" s="136"/>
      <c r="EM74" s="136"/>
      <c r="EN74" s="136"/>
      <c r="EO74" s="136"/>
      <c r="EP74" s="136"/>
      <c r="EQ74" s="136"/>
      <c r="ER74" s="136"/>
      <c r="ES74" s="136"/>
      <c r="ET74" s="136"/>
      <c r="EU74" s="136"/>
      <c r="EV74" s="136"/>
      <c r="EW74" s="136"/>
      <c r="EX74" s="136"/>
      <c r="EY74" s="136"/>
      <c r="EZ74" s="136"/>
      <c r="FA74" s="136"/>
      <c r="FB74" s="136"/>
      <c r="FC74" s="136"/>
      <c r="FD74" s="136"/>
      <c r="FE74" s="136"/>
      <c r="FF74" s="136"/>
      <c r="FG74" s="136"/>
      <c r="FH74" s="136"/>
      <c r="FI74" s="136"/>
      <c r="FJ74" s="136"/>
      <c r="FK74" s="136"/>
      <c r="FL74" s="136"/>
      <c r="FM74" s="136"/>
      <c r="FN74" s="136"/>
      <c r="FO74" s="136"/>
      <c r="FP74" s="136"/>
      <c r="FQ74" s="136"/>
      <c r="FR74" s="136"/>
      <c r="FS74" s="136"/>
      <c r="FT74" s="136"/>
      <c r="FU74" s="136"/>
      <c r="FV74" s="136"/>
      <c r="FW74" s="136"/>
      <c r="FX74" s="136"/>
      <c r="FY74" s="136"/>
      <c r="FZ74" s="136"/>
      <c r="GA74" s="136"/>
      <c r="GB74" s="136"/>
      <c r="GC74" s="136"/>
      <c r="GD74" s="136"/>
      <c r="GE74" s="136"/>
      <c r="GF74" s="136"/>
      <c r="GG74" s="136"/>
      <c r="GH74" s="136"/>
      <c r="GI74" s="136"/>
      <c r="GJ74" s="136"/>
      <c r="GK74" s="136"/>
      <c r="GL74" s="136"/>
      <c r="GM74" s="136"/>
      <c r="GN74" s="136"/>
      <c r="GO74" s="136"/>
      <c r="GP74" s="136"/>
      <c r="GQ74" s="136"/>
      <c r="GR74" s="136"/>
      <c r="GS74" s="136"/>
      <c r="GT74" s="136"/>
      <c r="GU74" s="136"/>
      <c r="GV74" s="136"/>
      <c r="GW74" s="136"/>
      <c r="GX74" s="136"/>
      <c r="GY74" s="136"/>
      <c r="GZ74" s="136"/>
      <c r="HA74" s="136"/>
      <c r="HB74" s="136"/>
      <c r="HC74" s="136"/>
      <c r="HD74" s="136"/>
      <c r="HE74" s="136"/>
      <c r="HF74" s="136"/>
      <c r="HG74" s="136"/>
      <c r="HH74" s="136"/>
    </row>
    <row r="75" spans="1:216" ht="12.75">
      <c r="A75" s="175" t="s">
        <v>168</v>
      </c>
      <c r="B75" s="175"/>
      <c r="C75" s="170">
        <f>C74*100/C72</f>
        <v>24.56440633407727</v>
      </c>
      <c r="D75" s="170">
        <f aca="true" t="shared" si="32" ref="D75:Q75">D74*100/D72</f>
        <v>28.702940948679494</v>
      </c>
      <c r="E75" s="170">
        <f t="shared" si="32"/>
        <v>32.59966557461394</v>
      </c>
      <c r="F75" s="170">
        <f t="shared" si="32"/>
        <v>25.405649717514123</v>
      </c>
      <c r="G75" s="170">
        <f t="shared" si="32"/>
        <v>32.332525939047756</v>
      </c>
      <c r="H75" s="170">
        <f t="shared" si="32"/>
        <v>35.16843971631206</v>
      </c>
      <c r="I75" s="170">
        <f t="shared" si="32"/>
        <v>29.889801642957323</v>
      </c>
      <c r="J75" s="170">
        <f t="shared" si="32"/>
        <v>40.299669918035825</v>
      </c>
      <c r="K75" s="170">
        <f t="shared" si="32"/>
        <v>27.251865461772095</v>
      </c>
      <c r="L75" s="170">
        <f t="shared" si="32"/>
        <v>35.66035977257899</v>
      </c>
      <c r="M75" s="170">
        <f t="shared" si="32"/>
        <v>44.951727157141725</v>
      </c>
      <c r="N75" s="170">
        <f t="shared" si="32"/>
        <v>0</v>
      </c>
      <c r="O75" s="170">
        <f t="shared" si="32"/>
        <v>28.024290204016406</v>
      </c>
      <c r="P75" s="170">
        <f t="shared" si="32"/>
        <v>38.6650924832743</v>
      </c>
      <c r="Q75" s="170">
        <f t="shared" si="32"/>
        <v>29.631399713507214</v>
      </c>
      <c r="S75" s="16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136"/>
      <c r="BI75" s="136"/>
      <c r="BJ75" s="136"/>
      <c r="BK75" s="136"/>
      <c r="BL75" s="136"/>
      <c r="BM75" s="136"/>
      <c r="BN75" s="136"/>
      <c r="BO75" s="136"/>
      <c r="BP75" s="136"/>
      <c r="BQ75" s="136"/>
      <c r="BR75" s="136"/>
      <c r="BS75" s="136"/>
      <c r="BT75" s="136"/>
      <c r="BU75" s="136"/>
      <c r="BV75" s="136"/>
      <c r="BW75" s="136"/>
      <c r="BX75" s="136"/>
      <c r="BY75" s="136"/>
      <c r="BZ75" s="136"/>
      <c r="CA75" s="136"/>
      <c r="CB75" s="136"/>
      <c r="CC75" s="136"/>
      <c r="CD75" s="136"/>
      <c r="CE75" s="136"/>
      <c r="CF75" s="136"/>
      <c r="CG75" s="136"/>
      <c r="CH75" s="136"/>
      <c r="CI75" s="136"/>
      <c r="CJ75" s="136"/>
      <c r="CK75" s="136"/>
      <c r="CL75" s="136"/>
      <c r="CM75" s="136"/>
      <c r="CN75" s="136"/>
      <c r="CO75" s="136"/>
      <c r="CP75" s="136"/>
      <c r="CQ75" s="136"/>
      <c r="CR75" s="136"/>
      <c r="CS75" s="136"/>
      <c r="CT75" s="136"/>
      <c r="CU75" s="136"/>
      <c r="CV75" s="136"/>
      <c r="CW75" s="136"/>
      <c r="CX75" s="136"/>
      <c r="CY75" s="136"/>
      <c r="CZ75" s="136"/>
      <c r="DA75" s="136"/>
      <c r="DB75" s="136"/>
      <c r="DC75" s="136"/>
      <c r="DD75" s="136"/>
      <c r="DE75" s="136"/>
      <c r="DF75" s="136"/>
      <c r="DG75" s="136"/>
      <c r="DH75" s="136"/>
      <c r="DI75" s="136"/>
      <c r="DJ75" s="136"/>
      <c r="DK75" s="136"/>
      <c r="DL75" s="136"/>
      <c r="DM75" s="136"/>
      <c r="DN75" s="136"/>
      <c r="DO75" s="136"/>
      <c r="DP75" s="136"/>
      <c r="DQ75" s="136"/>
      <c r="DR75" s="136"/>
      <c r="DS75" s="136"/>
      <c r="DT75" s="136"/>
      <c r="DU75" s="136"/>
      <c r="DV75" s="136"/>
      <c r="DW75" s="136"/>
      <c r="DX75" s="136"/>
      <c r="DY75" s="136"/>
      <c r="DZ75" s="136"/>
      <c r="EA75" s="136"/>
      <c r="EB75" s="136"/>
      <c r="EC75" s="136"/>
      <c r="ED75" s="136"/>
      <c r="EE75" s="136"/>
      <c r="EF75" s="136"/>
      <c r="EG75" s="136"/>
      <c r="EH75" s="136"/>
      <c r="EI75" s="136"/>
      <c r="EJ75" s="136"/>
      <c r="EK75" s="136"/>
      <c r="EL75" s="136"/>
      <c r="EM75" s="136"/>
      <c r="EN75" s="136"/>
      <c r="EO75" s="136"/>
      <c r="EP75" s="136"/>
      <c r="EQ75" s="136"/>
      <c r="ER75" s="136"/>
      <c r="ES75" s="136"/>
      <c r="ET75" s="136"/>
      <c r="EU75" s="136"/>
      <c r="EV75" s="136"/>
      <c r="EW75" s="136"/>
      <c r="EX75" s="136"/>
      <c r="EY75" s="136"/>
      <c r="EZ75" s="136"/>
      <c r="FA75" s="136"/>
      <c r="FB75" s="136"/>
      <c r="FC75" s="136"/>
      <c r="FD75" s="136"/>
      <c r="FE75" s="136"/>
      <c r="FF75" s="136"/>
      <c r="FG75" s="136"/>
      <c r="FH75" s="136"/>
      <c r="FI75" s="136"/>
      <c r="FJ75" s="136"/>
      <c r="FK75" s="136"/>
      <c r="FL75" s="136"/>
      <c r="FM75" s="136"/>
      <c r="FN75" s="136"/>
      <c r="FO75" s="136"/>
      <c r="FP75" s="136"/>
      <c r="FQ75" s="136"/>
      <c r="FR75" s="136"/>
      <c r="FS75" s="136"/>
      <c r="FT75" s="136"/>
      <c r="FU75" s="136"/>
      <c r="FV75" s="136"/>
      <c r="FW75" s="136"/>
      <c r="FX75" s="136"/>
      <c r="FY75" s="136"/>
      <c r="FZ75" s="136"/>
      <c r="GA75" s="136"/>
      <c r="GB75" s="136"/>
      <c r="GC75" s="136"/>
      <c r="GD75" s="136"/>
      <c r="GE75" s="136"/>
      <c r="GF75" s="136"/>
      <c r="GG75" s="136"/>
      <c r="GH75" s="136"/>
      <c r="GI75" s="136"/>
      <c r="GJ75" s="136"/>
      <c r="GK75" s="136"/>
      <c r="GL75" s="136"/>
      <c r="GM75" s="136"/>
      <c r="GN75" s="136"/>
      <c r="GO75" s="136"/>
      <c r="GP75" s="136"/>
      <c r="GQ75" s="136"/>
      <c r="GR75" s="136"/>
      <c r="GS75" s="136"/>
      <c r="GT75" s="136"/>
      <c r="GU75" s="136"/>
      <c r="GV75" s="136"/>
      <c r="GW75" s="136"/>
      <c r="GX75" s="136"/>
      <c r="GY75" s="136"/>
      <c r="GZ75" s="136"/>
      <c r="HA75" s="136"/>
      <c r="HB75" s="136"/>
      <c r="HC75" s="136"/>
      <c r="HD75" s="136"/>
      <c r="HE75" s="136"/>
      <c r="HF75" s="136"/>
      <c r="HG75" s="136"/>
      <c r="HH75" s="136"/>
    </row>
    <row r="76" spans="1:216" ht="15.75">
      <c r="A76" s="176" t="s">
        <v>273</v>
      </c>
      <c r="B76" s="166"/>
      <c r="C76" s="182"/>
      <c r="D76" s="147"/>
      <c r="E76" s="186"/>
      <c r="F76" s="187"/>
      <c r="G76" s="187"/>
      <c r="H76" s="187"/>
      <c r="I76" s="147"/>
      <c r="J76" s="147"/>
      <c r="K76" s="188"/>
      <c r="L76" s="147"/>
      <c r="M76" s="147"/>
      <c r="N76" s="147"/>
      <c r="O76" s="147"/>
      <c r="P76" s="147"/>
      <c r="Q76" s="147"/>
      <c r="S76" s="16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6"/>
      <c r="BY76" s="136"/>
      <c r="BZ76" s="136"/>
      <c r="CA76" s="136"/>
      <c r="CB76" s="136"/>
      <c r="CC76" s="136"/>
      <c r="CD76" s="136"/>
      <c r="CE76" s="136"/>
      <c r="CF76" s="136"/>
      <c r="CG76" s="136"/>
      <c r="CH76" s="136"/>
      <c r="CI76" s="136"/>
      <c r="CJ76" s="136"/>
      <c r="CK76" s="136"/>
      <c r="CL76" s="136"/>
      <c r="CM76" s="136"/>
      <c r="CN76" s="136"/>
      <c r="CO76" s="136"/>
      <c r="CP76" s="136"/>
      <c r="CQ76" s="136"/>
      <c r="CR76" s="136"/>
      <c r="CS76" s="136"/>
      <c r="CT76" s="136"/>
      <c r="CU76" s="136"/>
      <c r="CV76" s="136"/>
      <c r="CW76" s="136"/>
      <c r="CX76" s="136"/>
      <c r="CY76" s="136"/>
      <c r="CZ76" s="136"/>
      <c r="DA76" s="136"/>
      <c r="DB76" s="136"/>
      <c r="DC76" s="136"/>
      <c r="DD76" s="136"/>
      <c r="DE76" s="136"/>
      <c r="DF76" s="136"/>
      <c r="DG76" s="136"/>
      <c r="DH76" s="136"/>
      <c r="DI76" s="136"/>
      <c r="DJ76" s="136"/>
      <c r="DK76" s="136"/>
      <c r="DL76" s="136"/>
      <c r="DM76" s="136"/>
      <c r="DN76" s="136"/>
      <c r="DO76" s="136"/>
      <c r="DP76" s="136"/>
      <c r="DQ76" s="136"/>
      <c r="DR76" s="136"/>
      <c r="DS76" s="136"/>
      <c r="DT76" s="136"/>
      <c r="DU76" s="136"/>
      <c r="DV76" s="136"/>
      <c r="DW76" s="136"/>
      <c r="DX76" s="136"/>
      <c r="DY76" s="136"/>
      <c r="DZ76" s="136"/>
      <c r="EA76" s="136"/>
      <c r="EB76" s="136"/>
      <c r="EC76" s="136"/>
      <c r="ED76" s="136"/>
      <c r="EE76" s="136"/>
      <c r="EF76" s="136"/>
      <c r="EG76" s="136"/>
      <c r="EH76" s="136"/>
      <c r="EI76" s="136"/>
      <c r="EJ76" s="136"/>
      <c r="EK76" s="136"/>
      <c r="EL76" s="136"/>
      <c r="EM76" s="136"/>
      <c r="EN76" s="136"/>
      <c r="EO76" s="136"/>
      <c r="EP76" s="136"/>
      <c r="EQ76" s="136"/>
      <c r="ER76" s="136"/>
      <c r="ES76" s="136"/>
      <c r="ET76" s="136"/>
      <c r="EU76" s="136"/>
      <c r="EV76" s="136"/>
      <c r="EW76" s="136"/>
      <c r="EX76" s="136"/>
      <c r="EY76" s="136"/>
      <c r="EZ76" s="136"/>
      <c r="FA76" s="136"/>
      <c r="FB76" s="136"/>
      <c r="FC76" s="136"/>
      <c r="FD76" s="136"/>
      <c r="FE76" s="136"/>
      <c r="FF76" s="136"/>
      <c r="FG76" s="136"/>
      <c r="FH76" s="136"/>
      <c r="FI76" s="136"/>
      <c r="FJ76" s="136"/>
      <c r="FK76" s="136"/>
      <c r="FL76" s="136"/>
      <c r="FM76" s="136"/>
      <c r="FN76" s="136"/>
      <c r="FO76" s="136"/>
      <c r="FP76" s="136"/>
      <c r="FQ76" s="136"/>
      <c r="FR76" s="136"/>
      <c r="FS76" s="136"/>
      <c r="FT76" s="136"/>
      <c r="FU76" s="136"/>
      <c r="FV76" s="136"/>
      <c r="FW76" s="136"/>
      <c r="FX76" s="136"/>
      <c r="FY76" s="136"/>
      <c r="FZ76" s="136"/>
      <c r="GA76" s="136"/>
      <c r="GB76" s="136"/>
      <c r="GC76" s="136"/>
      <c r="GD76" s="136"/>
      <c r="GE76" s="136"/>
      <c r="GF76" s="136"/>
      <c r="GG76" s="136"/>
      <c r="GH76" s="136"/>
      <c r="GI76" s="136"/>
      <c r="GJ76" s="136"/>
      <c r="GK76" s="136"/>
      <c r="GL76" s="136"/>
      <c r="GM76" s="136"/>
      <c r="GN76" s="136"/>
      <c r="GO76" s="136"/>
      <c r="GP76" s="136"/>
      <c r="GQ76" s="136"/>
      <c r="GR76" s="136"/>
      <c r="GS76" s="136"/>
      <c r="GT76" s="136"/>
      <c r="GU76" s="136"/>
      <c r="GV76" s="136"/>
      <c r="GW76" s="136"/>
      <c r="GX76" s="136"/>
      <c r="GY76" s="136"/>
      <c r="GZ76" s="136"/>
      <c r="HA76" s="136"/>
      <c r="HB76" s="136"/>
      <c r="HC76" s="136"/>
      <c r="HD76" s="136"/>
      <c r="HE76" s="136"/>
      <c r="HF76" s="136"/>
      <c r="HG76" s="136"/>
      <c r="HH76" s="136"/>
    </row>
    <row r="77" spans="2:6" ht="12.75">
      <c r="B77" s="133"/>
      <c r="C77" s="133"/>
      <c r="D77" s="133"/>
      <c r="E77" s="133"/>
      <c r="F77" s="1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Cattaneo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 Standard</cp:lastModifiedBy>
  <cp:lastPrinted>2001-01-23T11:19:28Z</cp:lastPrinted>
  <dcterms:created xsi:type="dcterms:W3CDTF">2000-10-11T10:37:55Z</dcterms:created>
  <dcterms:modified xsi:type="dcterms:W3CDTF">2010-11-24T18:18:56Z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1478665632</vt:i4>
  </property>
  <property fmtid="{D5CDD505-2E9C-101B-9397-08002B2CF9AE}" pid="3" name="_EmailSubject">
    <vt:lpwstr>File sito</vt:lpwstr>
  </property>
  <property fmtid="{D5CDD505-2E9C-101B-9397-08002B2CF9AE}" pid="4" name="_AuthorEmail">
    <vt:lpwstr>labdati@cattaneo.org</vt:lpwstr>
  </property>
  <property fmtid="{D5CDD505-2E9C-101B-9397-08002B2CF9AE}" pid="5" name="_AuthorEmailDisplayName">
    <vt:lpwstr>Laboratorio dati - Istituto Cattaneo</vt:lpwstr>
  </property>
  <property fmtid="{D5CDD505-2E9C-101B-9397-08002B2CF9AE}" pid="6" name="_ReviewingToolsShownOnce">
    <vt:lpwstr/>
  </property>
</Properties>
</file>