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720" windowHeight="6525" activeTab="0"/>
  </bookViews>
  <sheets>
    <sheet name="SENATO96" sheetId="1" r:id="rId1"/>
  </sheets>
  <definedNames/>
  <calcPr fullCalcOnLoad="1"/>
</workbook>
</file>

<file path=xl/sharedStrings.xml><?xml version="1.0" encoding="utf-8"?>
<sst xmlns="http://schemas.openxmlformats.org/spreadsheetml/2006/main" count="663" uniqueCount="58">
  <si>
    <t>Valori assoluti</t>
  </si>
  <si>
    <t>Circoscrizione</t>
  </si>
  <si>
    <t>L'Ulivo</t>
  </si>
  <si>
    <t>Mani pulite</t>
  </si>
  <si>
    <t>Verdi-Verdi</t>
  </si>
  <si>
    <t>L'Abete Svp Patt</t>
  </si>
  <si>
    <t>Voti validi</t>
  </si>
  <si>
    <t>Elettori</t>
  </si>
  <si>
    <t>Votanti</t>
  </si>
  <si>
    <t>Voti non validi</t>
  </si>
  <si>
    <t>Voti contestati</t>
  </si>
  <si>
    <t>Schede bianche</t>
  </si>
  <si>
    <t>Piemonte</t>
  </si>
  <si>
    <t>-</t>
  </si>
  <si>
    <t>Valle d'Aosta</t>
  </si>
  <si>
    <t>Lombardia</t>
  </si>
  <si>
    <t>Trentino</t>
  </si>
  <si>
    <t>Veneto</t>
  </si>
  <si>
    <t>Friuli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</si>
  <si>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</si>
  <si>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</si>
  <si>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</si>
  <si>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</si>
  <si>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</si>
  <si>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</si>
  <si>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</si>
  <si>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</si>
  <si>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</si>
  <si>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</si>
  <si>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</si>
  <si>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</si>
  <si>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</si>
  <si>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</si>
  <si>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</si>
  <si>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t>Valori percentuali</t>
  </si>
  <si>
    <t>1996 - Elezioni del Senato, 21 aprile (per regione)</t>
  </si>
  <si>
    <t>PDL        Polo per le libertà</t>
  </si>
  <si>
    <t>PANN    Pannella-Sgarbi</t>
  </si>
  <si>
    <t>LN         Lega Nord</t>
  </si>
  <si>
    <t>PROG     Progressisti</t>
  </si>
  <si>
    <t xml:space="preserve">RC       Rifondazione comunista </t>
  </si>
  <si>
    <t>SOC     Socialista</t>
  </si>
  <si>
    <t>MST    Movimento sociale tricolore</t>
  </si>
  <si>
    <t>LDAM     Lega d'azione meridionale</t>
  </si>
  <si>
    <t>Unione Nord Est</t>
  </si>
  <si>
    <t>Democrazia sociale</t>
  </si>
  <si>
    <t>L'Ulivo-PSD'Azione</t>
  </si>
  <si>
    <t xml:space="preserve">FNS           Noi siciliani </t>
  </si>
  <si>
    <t>Alleanza dei pensionati europei</t>
  </si>
  <si>
    <t xml:space="preserve">ALA    Alleanza lombarda autonoma </t>
  </si>
  <si>
    <t>Federazione liste civiche italiane</t>
  </si>
  <si>
    <t>Altre liste</t>
  </si>
  <si>
    <t>Totale voti validi</t>
  </si>
  <si>
    <t>% votanti su elettori</t>
  </si>
  <si>
    <t>% di voti validi sui votanti</t>
  </si>
  <si>
    <t>% di voti non validi sui votanti</t>
  </si>
  <si>
    <t>% di schede bianche sui voti non validi</t>
  </si>
  <si>
    <r>
      <t>Fonte</t>
    </r>
    <r>
      <rPr>
        <sz val="10"/>
        <rFont val="Times New Roman"/>
        <family val="1"/>
      </rPr>
      <t xml:space="preserve">: Ministero dell'Interno, Direzione generale dell'Amministrazione civile, Direzione centrale per i servizi elettorali, </t>
    </r>
    <r>
      <rPr>
        <i/>
        <sz val="10"/>
        <rFont val="Times New Roman"/>
        <family val="1"/>
      </rPr>
      <t>Elezioni politiche Senato della Repubblica 21 aprile 1996</t>
    </r>
    <r>
      <rPr>
        <sz val="10"/>
        <rFont val="Times New Roman"/>
        <family val="1"/>
      </rPr>
      <t>, Roma 1996.</t>
    </r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</si>
</sst>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it.&quot;\ #,##0;\-&quot;Lit.&quot;\ #,##0"/>
    <numFmt numFmtId="165" formatCode="&quot;Lit.&quot;\ #,##0;[Red]\-&quot;Lit.&quot;\ #,##0"/>
    <numFmt numFmtId="166" formatCode="&quot;Lit.&quot;\ #,##0.00;\-&quot;Lit.&quot;\ #,##0.00"/>
    <numFmt numFmtId="167" formatCode="&quot;Lit.&quot;\ #,##0.00;[Red]\-&quot;Lit.&quot;\ #,##0.00"/>
    <numFmt numFmtId="168" formatCode="_-&quot;Lit.&quot;\ * #,##0_-;\-&quot;Lit.&quot;\ * #,##0_-;_-&quot;Lit.&quot;\ * &quot;-&quot;_-;_-@_-"/>
    <numFmt numFmtId="169" formatCode="_-&quot;Lit.&quot;\ * #,##0.00_-;\-&quot;Lit.&quot;\ * #,##0.00_-;_-&quot;Lit.&quot;\ * &quot;-&quot;??_-;_-@_-"/>
    <numFmt numFmtId="170" formatCode="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16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70" fontId="4" fillId="0" borderId="0" xfId="0" applyNumberFormat="1" applyFont="1" applyAlignment="1">
      <alignment horizontal="right"/>
    </xf>
    <xf numFmtId="170" fontId="4" fillId="0" borderId="0" xfId="16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16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1" fontId="4" fillId="0" borderId="0" xfId="16" applyFont="1" applyBorder="1" applyAlignment="1">
      <alignment/>
    </xf>
    <xf numFmtId="41" fontId="4" fillId="0" borderId="0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3" fontId="7" fillId="0" borderId="1" xfId="0" applyNumberFormat="1" applyFont="1" applyBorder="1" applyAlignment="1">
      <alignment horizontal="left" wrapText="1"/>
    </xf>
    <xf numFmtId="3" fontId="7" fillId="0" borderId="0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left"/>
    </xf>
    <xf numFmtId="3" fontId="4" fillId="0" borderId="2" xfId="0" applyNumberFormat="1" applyFont="1" applyBorder="1" applyAlignment="1">
      <alignment horizontal="right"/>
    </xf>
    <xf numFmtId="3" fontId="4" fillId="0" borderId="2" xfId="16" applyNumberFormat="1" applyFont="1" applyBorder="1" applyAlignment="1">
      <alignment horizontal="right"/>
    </xf>
    <xf numFmtId="170" fontId="4" fillId="0" borderId="0" xfId="0" applyNumberFormat="1" applyFont="1" applyBorder="1" applyAlignment="1">
      <alignment horizontal="right"/>
    </xf>
    <xf numFmtId="170" fontId="7" fillId="0" borderId="1" xfId="0" applyNumberFormat="1" applyFont="1" applyBorder="1" applyAlignment="1">
      <alignment horizontal="right" wrapText="1"/>
    </xf>
    <xf numFmtId="170" fontId="4" fillId="0" borderId="2" xfId="0" applyNumberFormat="1" applyFont="1" applyBorder="1" applyAlignment="1">
      <alignment horizontal="right"/>
    </xf>
    <xf numFmtId="170" fontId="4" fillId="0" borderId="2" xfId="0" applyNumberFormat="1" applyFont="1" applyBorder="1" applyAlignment="1">
      <alignment/>
    </xf>
    <xf numFmtId="170" fontId="4" fillId="0" borderId="2" xfId="16" applyNumberFormat="1" applyFont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9"/>
  <sheetViews>
    <sheetView tabSelected="1" workbookViewId="0" topLeftCell="A1">
      <selection activeCell="A3" sqref="A3"/>
    </sheetView>
  </sheetViews>
  <sheetFormatPr defaultColWidth="9.140625" defaultRowHeight="12.75"/>
  <cols>
    <col min="1" max="1" width="15.7109375" style="4" customWidth="1"/>
    <col min="2" max="4" width="9.7109375" style="1" customWidth="1"/>
    <col min="5" max="5" width="9.7109375" style="2" customWidth="1"/>
    <col min="6" max="30" width="9.7109375" style="1" customWidth="1"/>
    <col min="31" max="16384" width="9.140625" style="1" customWidth="1"/>
  </cols>
  <sheetData>
    <row r="1" ht="15.75">
      <c r="A1" s="15" t="s">
        <v>35</v>
      </c>
    </row>
    <row r="2" spans="1:23" ht="12.75">
      <c r="A2" s="16"/>
      <c r="W2" s="11"/>
    </row>
    <row r="3" spans="1:23" ht="12.75">
      <c r="A3" s="16"/>
      <c r="W3" s="11"/>
    </row>
    <row r="4" spans="1:23" ht="12.75">
      <c r="A4" s="4" t="s">
        <v>0</v>
      </c>
      <c r="W4" s="11"/>
    </row>
    <row r="5" spans="1:29" s="18" customFormat="1" ht="51">
      <c r="A5" s="21" t="s">
        <v>1</v>
      </c>
      <c r="B5" s="19" t="s">
        <v>36</v>
      </c>
      <c r="C5" s="19" t="s">
        <v>37</v>
      </c>
      <c r="D5" s="19" t="s">
        <v>38</v>
      </c>
      <c r="E5" s="19" t="s">
        <v>2</v>
      </c>
      <c r="F5" s="19" t="s">
        <v>39</v>
      </c>
      <c r="G5" s="19" t="s">
        <v>40</v>
      </c>
      <c r="H5" s="19" t="s">
        <v>41</v>
      </c>
      <c r="I5" s="19" t="s">
        <v>3</v>
      </c>
      <c r="J5" s="19" t="s">
        <v>42</v>
      </c>
      <c r="K5" s="19" t="s">
        <v>4</v>
      </c>
      <c r="L5" s="20" t="s">
        <v>5</v>
      </c>
      <c r="M5" s="19" t="s">
        <v>43</v>
      </c>
      <c r="N5" s="19" t="s">
        <v>44</v>
      </c>
      <c r="O5" s="19" t="s">
        <v>45</v>
      </c>
      <c r="P5" s="19" t="s">
        <v>46</v>
      </c>
      <c r="Q5" s="19" t="s">
        <v>47</v>
      </c>
      <c r="R5" s="19" t="s">
        <v>48</v>
      </c>
      <c r="S5" s="19" t="s">
        <v>49</v>
      </c>
      <c r="T5" s="19" t="s">
        <v>50</v>
      </c>
      <c r="U5" s="19" t="s">
        <v>51</v>
      </c>
      <c r="V5" s="19" t="s">
        <v>52</v>
      </c>
      <c r="W5" s="22"/>
      <c r="X5" s="20" t="s">
        <v>7</v>
      </c>
      <c r="Y5" s="20" t="s">
        <v>8</v>
      </c>
      <c r="Z5" s="20" t="s">
        <v>6</v>
      </c>
      <c r="AA5" s="20" t="s">
        <v>9</v>
      </c>
      <c r="AB5" s="20" t="s">
        <v>10</v>
      </c>
      <c r="AC5" s="20" t="s">
        <v>11</v>
      </c>
    </row>
    <row r="6" spans="1:30" s="18" customFormat="1" ht="12.75">
      <c r="A6" s="16" t="s">
        <v>12</v>
      </c>
      <c r="B6" s="7">
        <v>902722</v>
      </c>
      <c r="C6" s="9" t="s">
        <v>13</v>
      </c>
      <c r="D6" s="9">
        <v>504821</v>
      </c>
      <c r="E6" s="9">
        <v>974677</v>
      </c>
      <c r="F6" s="9">
        <v>62617</v>
      </c>
      <c r="G6" s="9" t="s">
        <v>13</v>
      </c>
      <c r="H6" s="9">
        <v>22471</v>
      </c>
      <c r="I6" s="9">
        <v>24070</v>
      </c>
      <c r="J6" s="7" t="s">
        <v>13</v>
      </c>
      <c r="K6" s="7">
        <v>61675</v>
      </c>
      <c r="L6" s="7" t="s">
        <v>13</v>
      </c>
      <c r="M6" s="7" t="s">
        <v>13</v>
      </c>
      <c r="N6" s="9" t="s">
        <v>13</v>
      </c>
      <c r="O6" s="7" t="s">
        <v>13</v>
      </c>
      <c r="P6" s="7" t="s">
        <v>13</v>
      </c>
      <c r="Q6" s="7" t="s">
        <v>13</v>
      </c>
      <c r="R6" s="7">
        <v>60687</v>
      </c>
      <c r="S6" s="7" t="s">
        <v>13</v>
      </c>
      <c r="T6" s="7" t="s">
        <v>13</v>
      </c>
      <c r="U6" s="9">
        <f>27102</f>
        <v>27102</v>
      </c>
      <c r="V6" s="7">
        <f>SUM(B6:U6)</f>
        <v>2640842</v>
      </c>
      <c r="W6" s="17"/>
      <c r="X6" s="7">
        <v>3295340</v>
      </c>
      <c r="Y6" s="9">
        <v>2825459</v>
      </c>
      <c r="Z6" s="9">
        <f aca="true" t="shared" si="0" ref="Z6:Z26">V6</f>
        <v>2640842</v>
      </c>
      <c r="AA6" s="9">
        <v>184427</v>
      </c>
      <c r="AB6" s="9">
        <v>190</v>
      </c>
      <c r="AC6" s="9">
        <v>81925</v>
      </c>
      <c r="AD6" s="1"/>
    </row>
    <row r="7" spans="1:30" s="18" customFormat="1" ht="12.75">
      <c r="A7" s="16" t="s">
        <v>14</v>
      </c>
      <c r="B7" s="7">
        <v>14810</v>
      </c>
      <c r="C7" s="9" t="s">
        <v>13</v>
      </c>
      <c r="D7" s="7">
        <v>6458</v>
      </c>
      <c r="E7" s="9" t="s">
        <v>13</v>
      </c>
      <c r="F7" s="9" t="s">
        <v>13</v>
      </c>
      <c r="G7" s="7">
        <v>5682</v>
      </c>
      <c r="H7" s="7" t="s">
        <v>13</v>
      </c>
      <c r="I7" s="7" t="s">
        <v>13</v>
      </c>
      <c r="J7" s="7" t="s">
        <v>13</v>
      </c>
      <c r="K7" s="7" t="s">
        <v>13</v>
      </c>
      <c r="L7" s="7" t="s">
        <v>13</v>
      </c>
      <c r="M7" s="7" t="s">
        <v>13</v>
      </c>
      <c r="N7" s="7" t="s">
        <v>13</v>
      </c>
      <c r="O7" s="7" t="s">
        <v>13</v>
      </c>
      <c r="P7" s="7" t="s">
        <v>13</v>
      </c>
      <c r="Q7" s="7" t="s">
        <v>13</v>
      </c>
      <c r="R7" s="7" t="s">
        <v>13</v>
      </c>
      <c r="S7" s="7" t="s">
        <v>13</v>
      </c>
      <c r="T7" s="7" t="s">
        <v>13</v>
      </c>
      <c r="U7" s="7">
        <f>10372+29536</f>
        <v>39908</v>
      </c>
      <c r="V7" s="7">
        <f aca="true" t="shared" si="1" ref="V7:V22">SUM(B7:U7)</f>
        <v>66858</v>
      </c>
      <c r="W7" s="17"/>
      <c r="X7" s="7">
        <v>90646</v>
      </c>
      <c r="Y7" s="9">
        <v>74937</v>
      </c>
      <c r="Z7" s="9">
        <f t="shared" si="0"/>
        <v>66858</v>
      </c>
      <c r="AA7" s="9">
        <v>8079</v>
      </c>
      <c r="AB7" s="9" t="s">
        <v>13</v>
      </c>
      <c r="AC7" s="9">
        <v>3941</v>
      </c>
      <c r="AD7" s="1"/>
    </row>
    <row r="8" spans="1:29" ht="12.75">
      <c r="A8" s="16" t="s">
        <v>15</v>
      </c>
      <c r="B8" s="7">
        <v>1853547</v>
      </c>
      <c r="C8" s="9">
        <v>142045</v>
      </c>
      <c r="D8" s="9">
        <v>1376761</v>
      </c>
      <c r="E8" s="9">
        <v>1929519</v>
      </c>
      <c r="F8" s="9">
        <v>50234</v>
      </c>
      <c r="G8" s="9" t="s">
        <v>13</v>
      </c>
      <c r="H8" s="9">
        <v>50172</v>
      </c>
      <c r="I8" s="7" t="s">
        <v>13</v>
      </c>
      <c r="J8" s="7">
        <v>84256</v>
      </c>
      <c r="K8" s="7" t="s">
        <v>13</v>
      </c>
      <c r="L8" s="7" t="s">
        <v>13</v>
      </c>
      <c r="M8" s="7" t="s">
        <v>13</v>
      </c>
      <c r="N8" s="7" t="s">
        <v>13</v>
      </c>
      <c r="O8" s="7" t="s">
        <v>13</v>
      </c>
      <c r="P8" s="7" t="s">
        <v>13</v>
      </c>
      <c r="Q8" s="7" t="s">
        <v>13</v>
      </c>
      <c r="R8" s="7" t="s">
        <v>13</v>
      </c>
      <c r="S8" s="9">
        <v>106337</v>
      </c>
      <c r="T8" s="9">
        <v>55957</v>
      </c>
      <c r="U8" s="9" t="s">
        <v>13</v>
      </c>
      <c r="V8" s="7">
        <f t="shared" si="1"/>
        <v>5648828</v>
      </c>
      <c r="W8" s="8"/>
      <c r="X8" s="7">
        <v>6671148</v>
      </c>
      <c r="Y8" s="9">
        <v>5938707</v>
      </c>
      <c r="Z8" s="9">
        <f t="shared" si="0"/>
        <v>5648828</v>
      </c>
      <c r="AA8" s="9">
        <v>289109</v>
      </c>
      <c r="AB8" s="9">
        <v>770</v>
      </c>
      <c r="AC8" s="9">
        <v>146705</v>
      </c>
    </row>
    <row r="9" spans="1:29" ht="12.75">
      <c r="A9" s="16" t="s">
        <v>16</v>
      </c>
      <c r="B9" s="7">
        <v>127133</v>
      </c>
      <c r="C9" s="9" t="s">
        <v>13</v>
      </c>
      <c r="D9" s="9">
        <v>59464</v>
      </c>
      <c r="E9" s="9">
        <v>143835</v>
      </c>
      <c r="F9" s="9" t="s">
        <v>13</v>
      </c>
      <c r="G9" s="9" t="s">
        <v>13</v>
      </c>
      <c r="H9" s="7" t="s">
        <v>13</v>
      </c>
      <c r="I9" s="7" t="s">
        <v>13</v>
      </c>
      <c r="J9" s="9" t="s">
        <v>13</v>
      </c>
      <c r="K9" s="7" t="s">
        <v>13</v>
      </c>
      <c r="L9" s="7">
        <v>178415</v>
      </c>
      <c r="M9" s="7" t="s">
        <v>13</v>
      </c>
      <c r="N9" s="7" t="s">
        <v>13</v>
      </c>
      <c r="O9" s="7" t="s">
        <v>13</v>
      </c>
      <c r="P9" s="7" t="s">
        <v>13</v>
      </c>
      <c r="Q9" s="7" t="s">
        <v>13</v>
      </c>
      <c r="R9" s="7" t="s">
        <v>13</v>
      </c>
      <c r="S9" s="7" t="s">
        <v>13</v>
      </c>
      <c r="T9" s="7" t="s">
        <v>13</v>
      </c>
      <c r="U9" s="7">
        <f>5830+19349</f>
        <v>25179</v>
      </c>
      <c r="V9" s="7">
        <f t="shared" si="1"/>
        <v>534026</v>
      </c>
      <c r="W9" s="8"/>
      <c r="X9" s="7">
        <v>666005</v>
      </c>
      <c r="Y9" s="9">
        <v>577907</v>
      </c>
      <c r="Z9" s="9">
        <f t="shared" si="0"/>
        <v>534026</v>
      </c>
      <c r="AA9" s="9">
        <v>43809</v>
      </c>
      <c r="AB9" s="9">
        <v>72</v>
      </c>
      <c r="AC9" s="9">
        <v>24948</v>
      </c>
    </row>
    <row r="10" spans="1:29" ht="12.75">
      <c r="A10" s="16" t="s">
        <v>17</v>
      </c>
      <c r="B10" s="7">
        <v>840604</v>
      </c>
      <c r="C10" s="9" t="s">
        <v>13</v>
      </c>
      <c r="D10" s="9">
        <v>839097</v>
      </c>
      <c r="E10" s="9">
        <v>938783</v>
      </c>
      <c r="F10" s="9" t="s">
        <v>13</v>
      </c>
      <c r="G10" s="9" t="s">
        <v>13</v>
      </c>
      <c r="H10" s="7" t="s">
        <v>13</v>
      </c>
      <c r="I10" s="7">
        <v>35359</v>
      </c>
      <c r="J10" s="7">
        <v>39058</v>
      </c>
      <c r="K10" s="7" t="s">
        <v>13</v>
      </c>
      <c r="L10" s="7" t="s">
        <v>13</v>
      </c>
      <c r="M10" s="7" t="s">
        <v>13</v>
      </c>
      <c r="N10" s="7">
        <v>72559</v>
      </c>
      <c r="O10" s="7" t="s">
        <v>13</v>
      </c>
      <c r="P10" s="7" t="s">
        <v>13</v>
      </c>
      <c r="Q10" s="7" t="s">
        <v>13</v>
      </c>
      <c r="R10" s="7" t="s">
        <v>13</v>
      </c>
      <c r="S10" s="7" t="s">
        <v>13</v>
      </c>
      <c r="T10" s="7" t="s">
        <v>13</v>
      </c>
      <c r="U10" s="7">
        <f>2898</f>
        <v>2898</v>
      </c>
      <c r="V10" s="7">
        <f t="shared" si="1"/>
        <v>2768358</v>
      </c>
      <c r="W10" s="8"/>
      <c r="X10" s="7">
        <v>3347455</v>
      </c>
      <c r="Y10" s="9">
        <v>2925662</v>
      </c>
      <c r="Z10" s="9">
        <f t="shared" si="0"/>
        <v>2768358</v>
      </c>
      <c r="AA10" s="9">
        <v>156729</v>
      </c>
      <c r="AB10" s="9">
        <v>575</v>
      </c>
      <c r="AC10" s="9">
        <v>79004</v>
      </c>
    </row>
    <row r="11" spans="1:29" ht="12.75">
      <c r="A11" s="16" t="s">
        <v>18</v>
      </c>
      <c r="B11" s="7">
        <v>288233</v>
      </c>
      <c r="C11" s="9" t="s">
        <v>13</v>
      </c>
      <c r="D11" s="9">
        <v>180534</v>
      </c>
      <c r="E11" s="9">
        <v>276942</v>
      </c>
      <c r="F11" s="9" t="s">
        <v>13</v>
      </c>
      <c r="G11" s="9" t="s">
        <v>13</v>
      </c>
      <c r="H11" s="7" t="s">
        <v>13</v>
      </c>
      <c r="I11" s="7" t="s">
        <v>13</v>
      </c>
      <c r="J11" s="7" t="s">
        <v>13</v>
      </c>
      <c r="K11" s="7" t="s">
        <v>13</v>
      </c>
      <c r="L11" s="7" t="s">
        <v>13</v>
      </c>
      <c r="M11" s="7" t="s">
        <v>13</v>
      </c>
      <c r="N11" s="7" t="s">
        <v>13</v>
      </c>
      <c r="O11" s="7" t="s">
        <v>13</v>
      </c>
      <c r="P11" s="7" t="s">
        <v>13</v>
      </c>
      <c r="Q11" s="7" t="s">
        <v>13</v>
      </c>
      <c r="R11" s="7" t="s">
        <v>13</v>
      </c>
      <c r="S11" s="7" t="s">
        <v>13</v>
      </c>
      <c r="T11" s="7" t="s">
        <v>13</v>
      </c>
      <c r="U11" s="7">
        <v>2411</v>
      </c>
      <c r="V11" s="7">
        <f t="shared" si="1"/>
        <v>748120</v>
      </c>
      <c r="W11" s="8"/>
      <c r="X11" s="7">
        <v>972193</v>
      </c>
      <c r="Y11" s="9">
        <v>828564</v>
      </c>
      <c r="Z11" s="9">
        <f t="shared" si="0"/>
        <v>748120</v>
      </c>
      <c r="AA11" s="9">
        <v>80310</v>
      </c>
      <c r="AB11" s="9">
        <v>134</v>
      </c>
      <c r="AC11" s="9">
        <v>18693</v>
      </c>
    </row>
    <row r="12" spans="1:29" ht="12.75">
      <c r="A12" s="16" t="s">
        <v>19</v>
      </c>
      <c r="B12" s="7">
        <v>396011</v>
      </c>
      <c r="C12" s="9" t="s">
        <v>13</v>
      </c>
      <c r="D12" s="9">
        <v>123718</v>
      </c>
      <c r="E12" s="9">
        <v>430796</v>
      </c>
      <c r="F12" s="9">
        <v>84454</v>
      </c>
      <c r="G12" s="9" t="s">
        <v>13</v>
      </c>
      <c r="H12" s="7" t="s">
        <v>13</v>
      </c>
      <c r="I12" s="7" t="s">
        <v>13</v>
      </c>
      <c r="J12" s="7" t="s">
        <v>13</v>
      </c>
      <c r="K12" s="7" t="s">
        <v>13</v>
      </c>
      <c r="L12" s="7" t="s">
        <v>13</v>
      </c>
      <c r="M12" s="7" t="s">
        <v>13</v>
      </c>
      <c r="N12" s="7" t="s">
        <v>13</v>
      </c>
      <c r="O12" s="7" t="s">
        <v>13</v>
      </c>
      <c r="P12" s="7" t="s">
        <v>13</v>
      </c>
      <c r="Q12" s="7" t="s">
        <v>13</v>
      </c>
      <c r="R12" s="7" t="s">
        <v>13</v>
      </c>
      <c r="S12" s="7" t="s">
        <v>13</v>
      </c>
      <c r="T12" s="7" t="s">
        <v>13</v>
      </c>
      <c r="U12" s="9">
        <v>5144</v>
      </c>
      <c r="V12" s="7">
        <f t="shared" si="1"/>
        <v>1040123</v>
      </c>
      <c r="W12" s="8"/>
      <c r="X12" s="7">
        <v>1335149</v>
      </c>
      <c r="Y12" s="9">
        <v>1112106</v>
      </c>
      <c r="Z12" s="9">
        <f t="shared" si="0"/>
        <v>1040123</v>
      </c>
      <c r="AA12" s="9">
        <v>71605</v>
      </c>
      <c r="AB12" s="9">
        <v>378</v>
      </c>
      <c r="AC12" s="9">
        <v>33975</v>
      </c>
    </row>
    <row r="13" spans="1:29" ht="12.75">
      <c r="A13" s="16" t="s">
        <v>20</v>
      </c>
      <c r="B13" s="7">
        <v>829900</v>
      </c>
      <c r="C13" s="9">
        <v>57832</v>
      </c>
      <c r="D13" s="9">
        <v>215522</v>
      </c>
      <c r="E13" s="9">
        <v>1373013</v>
      </c>
      <c r="F13" s="9">
        <v>175024</v>
      </c>
      <c r="G13" s="9" t="s">
        <v>13</v>
      </c>
      <c r="H13" s="7" t="s">
        <v>13</v>
      </c>
      <c r="I13" s="7" t="s">
        <v>13</v>
      </c>
      <c r="J13" s="7" t="s">
        <v>13</v>
      </c>
      <c r="K13" s="7" t="s">
        <v>13</v>
      </c>
      <c r="L13" s="7" t="s">
        <v>13</v>
      </c>
      <c r="M13" s="7" t="s">
        <v>13</v>
      </c>
      <c r="N13" s="7" t="s">
        <v>13</v>
      </c>
      <c r="O13" s="7" t="s">
        <v>13</v>
      </c>
      <c r="P13" s="7" t="s">
        <v>13</v>
      </c>
      <c r="Q13" s="7" t="s">
        <v>13</v>
      </c>
      <c r="R13" s="7" t="s">
        <v>13</v>
      </c>
      <c r="S13" s="7" t="s">
        <v>13</v>
      </c>
      <c r="T13" s="7" t="s">
        <v>13</v>
      </c>
      <c r="U13" s="7" t="s">
        <v>13</v>
      </c>
      <c r="V13" s="7">
        <f t="shared" si="1"/>
        <v>2651291</v>
      </c>
      <c r="W13" s="8"/>
      <c r="X13" s="7">
        <v>3077905</v>
      </c>
      <c r="Y13" s="9">
        <v>2791858</v>
      </c>
      <c r="Z13" s="9">
        <f t="shared" si="0"/>
        <v>2651291</v>
      </c>
      <c r="AA13" s="9">
        <v>140346</v>
      </c>
      <c r="AB13" s="9">
        <v>221</v>
      </c>
      <c r="AC13" s="9">
        <v>79647</v>
      </c>
    </row>
    <row r="14" spans="1:29" ht="12.75">
      <c r="A14" s="16" t="s">
        <v>21</v>
      </c>
      <c r="B14" s="7">
        <v>727279</v>
      </c>
      <c r="C14" s="9">
        <v>35806</v>
      </c>
      <c r="D14" s="9">
        <v>51635</v>
      </c>
      <c r="E14" s="9">
        <v>1130597</v>
      </c>
      <c r="F14" s="9">
        <v>160777</v>
      </c>
      <c r="G14" s="9" t="s">
        <v>13</v>
      </c>
      <c r="H14" s="9">
        <v>33979</v>
      </c>
      <c r="I14" s="9">
        <v>24872</v>
      </c>
      <c r="J14" s="7">
        <v>43954</v>
      </c>
      <c r="K14" s="7" t="s">
        <v>13</v>
      </c>
      <c r="L14" s="7" t="s">
        <v>13</v>
      </c>
      <c r="M14" s="7" t="s">
        <v>13</v>
      </c>
      <c r="N14" s="7" t="s">
        <v>13</v>
      </c>
      <c r="O14" s="7" t="s">
        <v>13</v>
      </c>
      <c r="P14" s="7" t="s">
        <v>13</v>
      </c>
      <c r="Q14" s="7" t="s">
        <v>13</v>
      </c>
      <c r="R14" s="7" t="s">
        <v>13</v>
      </c>
      <c r="S14" s="7" t="s">
        <v>13</v>
      </c>
      <c r="T14" s="7" t="s">
        <v>13</v>
      </c>
      <c r="U14" s="7">
        <v>18568</v>
      </c>
      <c r="V14" s="7">
        <f t="shared" si="1"/>
        <v>2227467</v>
      </c>
      <c r="W14" s="8"/>
      <c r="X14" s="7">
        <v>2720385</v>
      </c>
      <c r="Y14" s="9">
        <v>2395067</v>
      </c>
      <c r="Z14" s="9">
        <f t="shared" si="0"/>
        <v>2227467</v>
      </c>
      <c r="AA14" s="9">
        <v>166978</v>
      </c>
      <c r="AB14" s="9">
        <v>622</v>
      </c>
      <c r="AC14" s="9">
        <v>89550</v>
      </c>
    </row>
    <row r="15" spans="1:29" ht="12.75">
      <c r="A15" s="16" t="s">
        <v>22</v>
      </c>
      <c r="B15" s="7">
        <v>206596</v>
      </c>
      <c r="C15" s="7" t="s">
        <v>13</v>
      </c>
      <c r="D15" s="9">
        <v>12224</v>
      </c>
      <c r="E15" s="9">
        <v>239117</v>
      </c>
      <c r="F15" s="9">
        <v>50958</v>
      </c>
      <c r="G15" s="9" t="s">
        <v>13</v>
      </c>
      <c r="H15" s="7" t="s">
        <v>13</v>
      </c>
      <c r="I15" s="7" t="s">
        <v>13</v>
      </c>
      <c r="J15" s="7" t="s">
        <v>13</v>
      </c>
      <c r="K15" s="7" t="s">
        <v>13</v>
      </c>
      <c r="L15" s="7" t="s">
        <v>13</v>
      </c>
      <c r="M15" s="7" t="s">
        <v>13</v>
      </c>
      <c r="N15" s="7" t="s">
        <v>13</v>
      </c>
      <c r="O15" s="7" t="s">
        <v>13</v>
      </c>
      <c r="P15" s="7" t="s">
        <v>13</v>
      </c>
      <c r="Q15" s="7" t="s">
        <v>13</v>
      </c>
      <c r="R15" s="7" t="s">
        <v>13</v>
      </c>
      <c r="S15" s="7" t="s">
        <v>13</v>
      </c>
      <c r="T15" s="7" t="s">
        <v>13</v>
      </c>
      <c r="U15" s="7" t="s">
        <v>13</v>
      </c>
      <c r="V15" s="7">
        <f t="shared" si="1"/>
        <v>508895</v>
      </c>
      <c r="W15" s="8"/>
      <c r="X15" s="7">
        <v>634704</v>
      </c>
      <c r="Y15" s="9">
        <v>549428</v>
      </c>
      <c r="Z15" s="9">
        <f t="shared" si="0"/>
        <v>508895</v>
      </c>
      <c r="AA15" s="9">
        <v>40512</v>
      </c>
      <c r="AB15" s="9">
        <v>21</v>
      </c>
      <c r="AC15" s="9">
        <v>21924</v>
      </c>
    </row>
    <row r="16" spans="1:29" ht="12.75">
      <c r="A16" s="16" t="s">
        <v>23</v>
      </c>
      <c r="B16" s="7">
        <v>353235</v>
      </c>
      <c r="C16" s="9" t="s">
        <v>13</v>
      </c>
      <c r="D16" s="9">
        <v>24293</v>
      </c>
      <c r="E16" s="9">
        <v>482698</v>
      </c>
      <c r="F16" s="9" t="s">
        <v>13</v>
      </c>
      <c r="G16" s="9" t="s">
        <v>13</v>
      </c>
      <c r="H16" s="7" t="s">
        <v>13</v>
      </c>
      <c r="I16" s="7" t="s">
        <v>13</v>
      </c>
      <c r="J16" s="7" t="s">
        <v>13</v>
      </c>
      <c r="K16" s="7" t="s">
        <v>13</v>
      </c>
      <c r="L16" s="7" t="s">
        <v>13</v>
      </c>
      <c r="M16" s="7" t="s">
        <v>13</v>
      </c>
      <c r="N16" s="7" t="s">
        <v>13</v>
      </c>
      <c r="O16" s="7" t="s">
        <v>13</v>
      </c>
      <c r="P16" s="7" t="s">
        <v>13</v>
      </c>
      <c r="Q16" s="7" t="s">
        <v>13</v>
      </c>
      <c r="R16" s="7" t="s">
        <v>13</v>
      </c>
      <c r="S16" s="7" t="s">
        <v>13</v>
      </c>
      <c r="T16" s="7" t="s">
        <v>13</v>
      </c>
      <c r="U16" s="7">
        <f>3976+6711</f>
        <v>10687</v>
      </c>
      <c r="V16" s="7">
        <f t="shared" si="1"/>
        <v>870913</v>
      </c>
      <c r="W16" s="8"/>
      <c r="X16" s="7">
        <v>1112911</v>
      </c>
      <c r="Y16" s="9">
        <v>946769</v>
      </c>
      <c r="Z16" s="9">
        <f t="shared" si="0"/>
        <v>870913</v>
      </c>
      <c r="AA16" s="9">
        <v>75715</v>
      </c>
      <c r="AB16" s="9">
        <v>141</v>
      </c>
      <c r="AC16" s="9">
        <v>43308</v>
      </c>
    </row>
    <row r="17" spans="1:29" ht="12.75">
      <c r="A17" s="16" t="s">
        <v>24</v>
      </c>
      <c r="B17" s="9">
        <v>1393028</v>
      </c>
      <c r="C17" s="7">
        <v>80064</v>
      </c>
      <c r="D17" s="9" t="s">
        <v>13</v>
      </c>
      <c r="E17" s="9">
        <v>1458502</v>
      </c>
      <c r="F17" s="7" t="s">
        <v>13</v>
      </c>
      <c r="G17" s="9" t="s">
        <v>13</v>
      </c>
      <c r="H17" s="9">
        <v>43349</v>
      </c>
      <c r="I17" s="7" t="s">
        <v>13</v>
      </c>
      <c r="J17" s="7">
        <v>131161</v>
      </c>
      <c r="K17" s="7" t="s">
        <v>13</v>
      </c>
      <c r="L17" s="7" t="s">
        <v>13</v>
      </c>
      <c r="M17" s="7" t="s">
        <v>13</v>
      </c>
      <c r="N17" s="7" t="s">
        <v>13</v>
      </c>
      <c r="O17" s="7" t="s">
        <v>13</v>
      </c>
      <c r="P17" s="7" t="s">
        <v>13</v>
      </c>
      <c r="Q17" s="7" t="s">
        <v>13</v>
      </c>
      <c r="R17" s="7" t="s">
        <v>13</v>
      </c>
      <c r="S17" s="7" t="s">
        <v>13</v>
      </c>
      <c r="T17" s="7" t="s">
        <v>13</v>
      </c>
      <c r="U17" s="7">
        <f>5565+4524</f>
        <v>10089</v>
      </c>
      <c r="V17" s="7">
        <f t="shared" si="1"/>
        <v>3116193</v>
      </c>
      <c r="W17" s="8"/>
      <c r="X17" s="7">
        <v>3900203</v>
      </c>
      <c r="Y17" s="9">
        <v>3305928</v>
      </c>
      <c r="Z17" s="9">
        <f t="shared" si="0"/>
        <v>3116193</v>
      </c>
      <c r="AA17" s="9">
        <v>186978</v>
      </c>
      <c r="AB17" s="9">
        <v>2757</v>
      </c>
      <c r="AC17" s="9">
        <v>83661</v>
      </c>
    </row>
    <row r="18" spans="1:29" ht="12.75">
      <c r="A18" s="16" t="s">
        <v>25</v>
      </c>
      <c r="B18" s="7">
        <v>327154</v>
      </c>
      <c r="C18" s="7" t="s">
        <v>13</v>
      </c>
      <c r="D18" s="9" t="s">
        <v>13</v>
      </c>
      <c r="E18" s="9">
        <v>269089</v>
      </c>
      <c r="F18" s="9">
        <v>63112</v>
      </c>
      <c r="G18" s="9" t="s">
        <v>13</v>
      </c>
      <c r="H18" s="7" t="s">
        <v>13</v>
      </c>
      <c r="I18" s="7" t="s">
        <v>13</v>
      </c>
      <c r="J18" s="7">
        <v>46637</v>
      </c>
      <c r="K18" s="7" t="s">
        <v>13</v>
      </c>
      <c r="L18" s="7" t="s">
        <v>13</v>
      </c>
      <c r="M18" s="7" t="s">
        <v>13</v>
      </c>
      <c r="N18" s="7" t="s">
        <v>13</v>
      </c>
      <c r="O18" s="7" t="s">
        <v>13</v>
      </c>
      <c r="P18" s="7" t="s">
        <v>13</v>
      </c>
      <c r="Q18" s="7" t="s">
        <v>13</v>
      </c>
      <c r="R18" s="7" t="s">
        <v>13</v>
      </c>
      <c r="S18" s="7" t="s">
        <v>13</v>
      </c>
      <c r="T18" s="7" t="s">
        <v>13</v>
      </c>
      <c r="U18" s="7" t="s">
        <v>13</v>
      </c>
      <c r="V18" s="7">
        <f t="shared" si="1"/>
        <v>705992</v>
      </c>
      <c r="W18" s="8"/>
      <c r="X18" s="7">
        <v>1030126</v>
      </c>
      <c r="Y18" s="9">
        <v>779667</v>
      </c>
      <c r="Z18" s="9">
        <f t="shared" si="0"/>
        <v>705992</v>
      </c>
      <c r="AA18" s="9">
        <v>73495</v>
      </c>
      <c r="AB18" s="9">
        <v>180</v>
      </c>
      <c r="AC18" s="9">
        <v>38132</v>
      </c>
    </row>
    <row r="19" spans="1:29" ht="12.75">
      <c r="A19" s="16" t="s">
        <v>26</v>
      </c>
      <c r="B19" s="9">
        <v>64553</v>
      </c>
      <c r="C19" s="7" t="s">
        <v>13</v>
      </c>
      <c r="D19" s="9" t="s">
        <v>13</v>
      </c>
      <c r="E19" s="9">
        <v>82194</v>
      </c>
      <c r="F19" s="7" t="s">
        <v>13</v>
      </c>
      <c r="G19" s="9" t="s">
        <v>13</v>
      </c>
      <c r="H19" s="7">
        <v>2553</v>
      </c>
      <c r="I19" s="7" t="s">
        <v>13</v>
      </c>
      <c r="J19" s="7">
        <v>10164</v>
      </c>
      <c r="K19" s="7" t="s">
        <v>13</v>
      </c>
      <c r="L19" s="7" t="s">
        <v>13</v>
      </c>
      <c r="M19" s="7" t="s">
        <v>13</v>
      </c>
      <c r="N19" s="7" t="s">
        <v>13</v>
      </c>
      <c r="O19" s="7" t="s">
        <v>13</v>
      </c>
      <c r="P19" s="7" t="s">
        <v>13</v>
      </c>
      <c r="Q19" s="7" t="s">
        <v>13</v>
      </c>
      <c r="R19" s="7" t="s">
        <v>13</v>
      </c>
      <c r="S19" s="7" t="s">
        <v>13</v>
      </c>
      <c r="T19" s="7" t="s">
        <v>13</v>
      </c>
      <c r="U19" s="7">
        <v>4434</v>
      </c>
      <c r="V19" s="7">
        <f t="shared" si="1"/>
        <v>163898</v>
      </c>
      <c r="W19" s="8"/>
      <c r="X19" s="7">
        <v>284755</v>
      </c>
      <c r="Y19" s="9">
        <v>189576</v>
      </c>
      <c r="Z19" s="9">
        <f t="shared" si="0"/>
        <v>163898</v>
      </c>
      <c r="AA19" s="9">
        <v>25018</v>
      </c>
      <c r="AB19" s="9">
        <v>660</v>
      </c>
      <c r="AC19" s="9">
        <v>14268</v>
      </c>
    </row>
    <row r="20" spans="1:29" ht="12.75">
      <c r="A20" s="16" t="s">
        <v>27</v>
      </c>
      <c r="B20" s="9">
        <v>1154564</v>
      </c>
      <c r="C20" s="7" t="s">
        <v>13</v>
      </c>
      <c r="D20" s="9" t="s">
        <v>13</v>
      </c>
      <c r="E20" s="9">
        <v>1155814</v>
      </c>
      <c r="F20" s="7">
        <v>98128</v>
      </c>
      <c r="G20" s="9" t="s">
        <v>13</v>
      </c>
      <c r="H20" s="7">
        <v>74601</v>
      </c>
      <c r="I20" s="7" t="s">
        <v>13</v>
      </c>
      <c r="J20" s="7">
        <v>126731</v>
      </c>
      <c r="K20" s="7" t="s">
        <v>13</v>
      </c>
      <c r="L20" s="7" t="s">
        <v>13</v>
      </c>
      <c r="M20" s="7" t="s">
        <v>13</v>
      </c>
      <c r="N20" s="7" t="s">
        <v>13</v>
      </c>
      <c r="O20" s="9">
        <v>60064</v>
      </c>
      <c r="P20" s="7" t="s">
        <v>13</v>
      </c>
      <c r="Q20" s="7" t="s">
        <v>13</v>
      </c>
      <c r="R20" s="7" t="s">
        <v>13</v>
      </c>
      <c r="S20" s="7" t="s">
        <v>13</v>
      </c>
      <c r="T20" s="7" t="s">
        <v>13</v>
      </c>
      <c r="U20" s="7">
        <f>17980</f>
        <v>17980</v>
      </c>
      <c r="V20" s="7">
        <f t="shared" si="1"/>
        <v>2687882</v>
      </c>
      <c r="W20" s="8"/>
      <c r="X20" s="7">
        <v>3948214</v>
      </c>
      <c r="Y20" s="9">
        <v>2960445</v>
      </c>
      <c r="Z20" s="9">
        <f t="shared" si="0"/>
        <v>2687882</v>
      </c>
      <c r="AA20" s="9">
        <v>265496</v>
      </c>
      <c r="AB20" s="9">
        <v>7067</v>
      </c>
      <c r="AC20" s="9">
        <v>140348</v>
      </c>
    </row>
    <row r="21" spans="1:29" ht="12.75">
      <c r="A21" s="16" t="s">
        <v>28</v>
      </c>
      <c r="B21" s="9">
        <v>865721</v>
      </c>
      <c r="C21" s="7">
        <v>37841</v>
      </c>
      <c r="D21" s="9" t="s">
        <v>13</v>
      </c>
      <c r="E21" s="9">
        <v>739173</v>
      </c>
      <c r="F21" s="7">
        <v>110963</v>
      </c>
      <c r="G21" s="9" t="s">
        <v>13</v>
      </c>
      <c r="H21" s="7" t="s">
        <v>13</v>
      </c>
      <c r="I21" s="9">
        <v>19853</v>
      </c>
      <c r="J21" s="7">
        <v>82279</v>
      </c>
      <c r="K21" s="7" t="s">
        <v>13</v>
      </c>
      <c r="L21" s="7" t="s">
        <v>13</v>
      </c>
      <c r="M21" s="7">
        <v>63665</v>
      </c>
      <c r="N21" s="7" t="s">
        <v>13</v>
      </c>
      <c r="O21" s="7" t="s">
        <v>13</v>
      </c>
      <c r="P21" s="7" t="s">
        <v>13</v>
      </c>
      <c r="Q21" s="7" t="s">
        <v>13</v>
      </c>
      <c r="R21" s="7" t="s">
        <v>13</v>
      </c>
      <c r="S21" s="7" t="s">
        <v>13</v>
      </c>
      <c r="T21" s="7" t="s">
        <v>13</v>
      </c>
      <c r="U21" s="7">
        <f>4730+23301+26765</f>
        <v>54796</v>
      </c>
      <c r="V21" s="7">
        <f t="shared" si="1"/>
        <v>1974291</v>
      </c>
      <c r="W21" s="8"/>
      <c r="X21" s="7">
        <v>2850740</v>
      </c>
      <c r="Y21" s="9">
        <v>2202869</v>
      </c>
      <c r="Z21" s="9">
        <f t="shared" si="0"/>
        <v>1974291</v>
      </c>
      <c r="AA21" s="9">
        <v>228136</v>
      </c>
      <c r="AB21" s="9">
        <v>442</v>
      </c>
      <c r="AC21" s="9">
        <v>113907</v>
      </c>
    </row>
    <row r="22" spans="1:29" ht="12.75">
      <c r="A22" s="16" t="s">
        <v>29</v>
      </c>
      <c r="B22" s="9">
        <v>108991</v>
      </c>
      <c r="C22" s="7">
        <v>4053</v>
      </c>
      <c r="D22" s="9" t="s">
        <v>13</v>
      </c>
      <c r="E22" s="9">
        <v>151197</v>
      </c>
      <c r="F22" s="7" t="s">
        <v>13</v>
      </c>
      <c r="G22" s="9" t="s">
        <v>13</v>
      </c>
      <c r="H22" s="7" t="s">
        <v>13</v>
      </c>
      <c r="I22" s="7">
        <v>4868</v>
      </c>
      <c r="J22" s="7">
        <v>11663</v>
      </c>
      <c r="K22" s="7" t="s">
        <v>13</v>
      </c>
      <c r="L22" s="7" t="s">
        <v>13</v>
      </c>
      <c r="M22" s="7">
        <v>2918</v>
      </c>
      <c r="N22" s="7" t="s">
        <v>13</v>
      </c>
      <c r="O22" s="7" t="s">
        <v>13</v>
      </c>
      <c r="P22" s="7" t="s">
        <v>13</v>
      </c>
      <c r="Q22" s="7" t="s">
        <v>13</v>
      </c>
      <c r="R22" s="7" t="s">
        <v>13</v>
      </c>
      <c r="S22" s="7" t="s">
        <v>13</v>
      </c>
      <c r="T22" s="7" t="s">
        <v>13</v>
      </c>
      <c r="U22" s="7">
        <f>5688</f>
        <v>5688</v>
      </c>
      <c r="V22" s="7">
        <f t="shared" si="1"/>
        <v>289378</v>
      </c>
      <c r="W22" s="8"/>
      <c r="X22" s="7">
        <v>452973</v>
      </c>
      <c r="Y22" s="9">
        <v>337682</v>
      </c>
      <c r="Z22" s="9">
        <f t="shared" si="0"/>
        <v>289378</v>
      </c>
      <c r="AA22" s="9">
        <v>48282</v>
      </c>
      <c r="AB22" s="9">
        <v>22</v>
      </c>
      <c r="AC22" s="9">
        <v>20768</v>
      </c>
    </row>
    <row r="23" spans="1:29" ht="12.75">
      <c r="A23" s="16" t="s">
        <v>30</v>
      </c>
      <c r="B23" s="9">
        <v>393223</v>
      </c>
      <c r="C23" s="7" t="s">
        <v>13</v>
      </c>
      <c r="D23" s="9" t="s">
        <v>13</v>
      </c>
      <c r="E23" s="9">
        <v>322009</v>
      </c>
      <c r="F23" s="7">
        <v>79031</v>
      </c>
      <c r="G23" s="9" t="s">
        <v>13</v>
      </c>
      <c r="H23" s="7">
        <v>28840</v>
      </c>
      <c r="I23" s="7" t="s">
        <v>13</v>
      </c>
      <c r="J23" s="7">
        <v>51828</v>
      </c>
      <c r="K23" s="7" t="s">
        <v>13</v>
      </c>
      <c r="L23" s="7" t="s">
        <v>13</v>
      </c>
      <c r="M23" s="7" t="s">
        <v>13</v>
      </c>
      <c r="N23" s="7" t="s">
        <v>13</v>
      </c>
      <c r="O23" s="7" t="s">
        <v>13</v>
      </c>
      <c r="P23" s="7" t="s">
        <v>13</v>
      </c>
      <c r="Q23" s="7" t="s">
        <v>13</v>
      </c>
      <c r="R23" s="7" t="s">
        <v>13</v>
      </c>
      <c r="S23" s="7" t="s">
        <v>13</v>
      </c>
      <c r="T23" s="7" t="s">
        <v>13</v>
      </c>
      <c r="U23" s="7">
        <v>2178</v>
      </c>
      <c r="V23" s="7">
        <f>SUM(B23:U23)</f>
        <v>877109</v>
      </c>
      <c r="W23" s="17"/>
      <c r="X23" s="7">
        <v>1536959</v>
      </c>
      <c r="Y23" s="9">
        <v>1019522</v>
      </c>
      <c r="Z23" s="9">
        <f t="shared" si="0"/>
        <v>877109</v>
      </c>
      <c r="AA23" s="9">
        <v>136340</v>
      </c>
      <c r="AB23" s="9">
        <v>6073</v>
      </c>
      <c r="AC23" s="9">
        <v>68690</v>
      </c>
    </row>
    <row r="24" spans="1:29" ht="12.75">
      <c r="A24" s="16" t="s">
        <v>31</v>
      </c>
      <c r="B24" s="9">
        <v>964259</v>
      </c>
      <c r="C24" s="7">
        <v>154048</v>
      </c>
      <c r="D24" s="9" t="s">
        <v>13</v>
      </c>
      <c r="E24" s="9">
        <v>918429</v>
      </c>
      <c r="F24" s="7" t="s">
        <v>13</v>
      </c>
      <c r="G24" s="9" t="s">
        <v>13</v>
      </c>
      <c r="H24" s="7">
        <v>32645</v>
      </c>
      <c r="I24" s="7" t="s">
        <v>13</v>
      </c>
      <c r="J24" s="7">
        <v>121028</v>
      </c>
      <c r="K24" s="7" t="s">
        <v>13</v>
      </c>
      <c r="L24" s="7" t="s">
        <v>13</v>
      </c>
      <c r="M24" s="7" t="s">
        <v>13</v>
      </c>
      <c r="N24" s="7" t="s">
        <v>13</v>
      </c>
      <c r="O24" s="7" t="s">
        <v>13</v>
      </c>
      <c r="P24" s="7" t="s">
        <v>13</v>
      </c>
      <c r="Q24" s="9">
        <v>72070</v>
      </c>
      <c r="R24" s="7" t="s">
        <v>13</v>
      </c>
      <c r="S24" s="7" t="s">
        <v>13</v>
      </c>
      <c r="T24" s="7" t="s">
        <v>13</v>
      </c>
      <c r="U24" s="7">
        <f>11474</f>
        <v>11474</v>
      </c>
      <c r="V24" s="7">
        <f>SUM(B24:U24)</f>
        <v>2273953</v>
      </c>
      <c r="W24" s="17"/>
      <c r="X24" s="9">
        <v>3768806</v>
      </c>
      <c r="Y24" s="9">
        <v>2631696</v>
      </c>
      <c r="Z24" s="9">
        <f t="shared" si="0"/>
        <v>2273953</v>
      </c>
      <c r="AA24" s="9">
        <v>356924</v>
      </c>
      <c r="AB24" s="9">
        <v>819</v>
      </c>
      <c r="AC24" s="9">
        <v>141171</v>
      </c>
    </row>
    <row r="25" spans="1:29" ht="12.75">
      <c r="A25" s="16" t="s">
        <v>32</v>
      </c>
      <c r="B25" s="9">
        <v>375935</v>
      </c>
      <c r="C25" s="7" t="s">
        <v>13</v>
      </c>
      <c r="D25" s="9" t="s">
        <v>13</v>
      </c>
      <c r="E25" s="9" t="s">
        <v>13</v>
      </c>
      <c r="F25" s="7" t="s">
        <v>13</v>
      </c>
      <c r="G25" s="9" t="s">
        <v>13</v>
      </c>
      <c r="H25" s="7" t="s">
        <v>13</v>
      </c>
      <c r="I25" s="7" t="s">
        <v>13</v>
      </c>
      <c r="J25" s="7" t="s">
        <v>13</v>
      </c>
      <c r="K25" s="7" t="s">
        <v>13</v>
      </c>
      <c r="L25" s="7" t="s">
        <v>13</v>
      </c>
      <c r="M25" s="7" t="s">
        <v>13</v>
      </c>
      <c r="N25" s="7" t="s">
        <v>13</v>
      </c>
      <c r="O25" s="7" t="s">
        <v>13</v>
      </c>
      <c r="P25" s="9">
        <v>421636</v>
      </c>
      <c r="Q25" s="9"/>
      <c r="R25" s="7" t="s">
        <v>13</v>
      </c>
      <c r="S25" s="7" t="s">
        <v>13</v>
      </c>
      <c r="T25" s="7" t="s">
        <v>13</v>
      </c>
      <c r="U25" s="7">
        <f>44607</f>
        <v>44607</v>
      </c>
      <c r="V25" s="7">
        <f>SUM(B25:U25)</f>
        <v>842178</v>
      </c>
      <c r="W25" s="17"/>
      <c r="X25" s="7">
        <v>1187734</v>
      </c>
      <c r="Y25" s="9">
        <v>914648</v>
      </c>
      <c r="Z25" s="9">
        <f t="shared" si="0"/>
        <v>842178</v>
      </c>
      <c r="AA25" s="9">
        <v>71918</v>
      </c>
      <c r="AB25" s="9">
        <v>552</v>
      </c>
      <c r="AC25" s="9">
        <v>31453</v>
      </c>
    </row>
    <row r="26" spans="1:29" ht="12.75">
      <c r="A26" s="23" t="s">
        <v>33</v>
      </c>
      <c r="B26" s="24">
        <f>SUM(B6:B25)</f>
        <v>12187498</v>
      </c>
      <c r="C26" s="24">
        <f>SUM(C6:C25)</f>
        <v>511689</v>
      </c>
      <c r="D26" s="24">
        <f>SUM(D6:D25)</f>
        <v>3394527</v>
      </c>
      <c r="E26" s="24">
        <f>SUM(E6:E25)</f>
        <v>13016384</v>
      </c>
      <c r="F26" s="24">
        <f>SUM(F6:F25)</f>
        <v>935298</v>
      </c>
      <c r="G26" s="24">
        <f>SUM(G6:G25)</f>
        <v>5682</v>
      </c>
      <c r="H26" s="24">
        <f>SUM(H6:H25)</f>
        <v>288610</v>
      </c>
      <c r="I26" s="24">
        <f>SUM(I6:I25)</f>
        <v>109022</v>
      </c>
      <c r="J26" s="24">
        <f>SUM(J6:J25)</f>
        <v>748759</v>
      </c>
      <c r="K26" s="24">
        <f>SUM(K6:K25)</f>
        <v>61675</v>
      </c>
      <c r="L26" s="24">
        <f>SUM(L6:L25)</f>
        <v>178415</v>
      </c>
      <c r="M26" s="24">
        <f>SUM(M6:M25)</f>
        <v>66583</v>
      </c>
      <c r="N26" s="24">
        <f>SUM(N6:N25)</f>
        <v>72559</v>
      </c>
      <c r="O26" s="24">
        <f aca="true" t="shared" si="2" ref="O26:U26">SUM(O6:O25)</f>
        <v>60064</v>
      </c>
      <c r="P26" s="24">
        <f t="shared" si="2"/>
        <v>421636</v>
      </c>
      <c r="Q26" s="24">
        <f t="shared" si="2"/>
        <v>72070</v>
      </c>
      <c r="R26" s="24">
        <f t="shared" si="2"/>
        <v>60687</v>
      </c>
      <c r="S26" s="24">
        <f t="shared" si="2"/>
        <v>106337</v>
      </c>
      <c r="T26" s="24">
        <f t="shared" si="2"/>
        <v>55957</v>
      </c>
      <c r="U26" s="24">
        <f t="shared" si="2"/>
        <v>283143</v>
      </c>
      <c r="V26" s="24">
        <f>SUM(B26:U26)</f>
        <v>32636595</v>
      </c>
      <c r="W26" s="17"/>
      <c r="X26" s="24">
        <f>SUM(X6:X25)</f>
        <v>42884351</v>
      </c>
      <c r="Y26" s="24">
        <f>SUM(Y6:Y25)</f>
        <v>35308497</v>
      </c>
      <c r="Z26" s="25">
        <f t="shared" si="0"/>
        <v>32636595</v>
      </c>
      <c r="AA26" s="25">
        <f>AA6+AA7+AA8+AA9+AA10+AA11+AA12+AA13+AA14+AA15+AA16+AA17+AA18+AA19+AA20+AA21+AA22+AA23+AA24+AA25</f>
        <v>2650206</v>
      </c>
      <c r="AB26" s="25">
        <f>SUM(AB6:AB25)</f>
        <v>21696</v>
      </c>
      <c r="AC26" s="25">
        <f>AC6+AC7+AC8+AC9+AC10+AC11+AC12+AC13+AC14+AC15+AC16+AC17+AC18+AC19+AC20+AC21+AC22+AC23+AC24+AC25</f>
        <v>1276018</v>
      </c>
    </row>
    <row r="27" spans="1:30" ht="12.75">
      <c r="A27" s="10"/>
      <c r="B27" s="11"/>
      <c r="C27" s="11"/>
      <c r="D27" s="11"/>
      <c r="E27" s="12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3"/>
      <c r="Y27" s="11"/>
      <c r="Z27" s="11"/>
      <c r="AA27" s="11"/>
      <c r="AB27" s="11"/>
      <c r="AC27" s="11"/>
      <c r="AD27" s="11"/>
    </row>
    <row r="28" spans="1:30" ht="12.75">
      <c r="A28" s="10"/>
      <c r="B28" s="11"/>
      <c r="C28" s="11"/>
      <c r="D28" s="11"/>
      <c r="E28" s="12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3"/>
      <c r="Y28" s="11"/>
      <c r="Z28" s="11"/>
      <c r="AA28" s="11"/>
      <c r="AB28" s="11"/>
      <c r="AC28" s="11"/>
      <c r="AD28" s="11"/>
    </row>
    <row r="29" spans="1:30" ht="12.75">
      <c r="A29" s="1"/>
      <c r="B29" s="11"/>
      <c r="C29" s="11"/>
      <c r="D29" s="11"/>
      <c r="E29" s="12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3"/>
      <c r="Y29" s="11"/>
      <c r="Z29" s="11"/>
      <c r="AA29" s="11"/>
      <c r="AB29" s="11"/>
      <c r="AC29" s="11"/>
      <c r="AD29" s="11"/>
    </row>
    <row r="30" spans="1:30" ht="12.75">
      <c r="A30" s="10" t="s">
        <v>34</v>
      </c>
      <c r="B30" s="11"/>
      <c r="C30" s="11"/>
      <c r="D30" s="11"/>
      <c r="E30" s="12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3"/>
      <c r="Y30" s="11"/>
      <c r="Z30" s="11"/>
      <c r="AA30" s="11"/>
      <c r="AB30" s="11"/>
      <c r="AC30" s="11"/>
      <c r="AD30" s="11"/>
    </row>
    <row r="31" spans="1:30" ht="51">
      <c r="A31" s="21" t="s">
        <v>1</v>
      </c>
      <c r="B31" s="19" t="s">
        <v>36</v>
      </c>
      <c r="C31" s="19" t="s">
        <v>37</v>
      </c>
      <c r="D31" s="19" t="s">
        <v>38</v>
      </c>
      <c r="E31" s="19" t="s">
        <v>2</v>
      </c>
      <c r="F31" s="19" t="s">
        <v>39</v>
      </c>
      <c r="G31" s="19" t="s">
        <v>40</v>
      </c>
      <c r="H31" s="19" t="s">
        <v>41</v>
      </c>
      <c r="I31" s="19" t="s">
        <v>3</v>
      </c>
      <c r="J31" s="19" t="s">
        <v>42</v>
      </c>
      <c r="K31" s="19" t="s">
        <v>4</v>
      </c>
      <c r="L31" s="20" t="s">
        <v>5</v>
      </c>
      <c r="M31" s="19" t="s">
        <v>43</v>
      </c>
      <c r="N31" s="19" t="s">
        <v>44</v>
      </c>
      <c r="O31" s="19" t="s">
        <v>45</v>
      </c>
      <c r="P31" s="19" t="s">
        <v>46</v>
      </c>
      <c r="Q31" s="19" t="s">
        <v>47</v>
      </c>
      <c r="R31" s="19" t="s">
        <v>48</v>
      </c>
      <c r="S31" s="19" t="s">
        <v>49</v>
      </c>
      <c r="T31" s="19" t="s">
        <v>50</v>
      </c>
      <c r="U31" s="19" t="s">
        <v>51</v>
      </c>
      <c r="V31" s="19" t="s">
        <v>52</v>
      </c>
      <c r="W31" s="18"/>
      <c r="X31" s="27" t="s">
        <v>53</v>
      </c>
      <c r="Y31" s="27" t="s">
        <v>54</v>
      </c>
      <c r="Z31" s="27" t="s">
        <v>55</v>
      </c>
      <c r="AA31" s="27" t="s">
        <v>56</v>
      </c>
      <c r="AB31" s="3"/>
      <c r="AC31" s="18"/>
      <c r="AD31" s="18"/>
    </row>
    <row r="32" spans="1:30" s="18" customFormat="1" ht="12.75">
      <c r="A32" s="16" t="s">
        <v>12</v>
      </c>
      <c r="B32" s="5">
        <f>B6/$V6*100</f>
        <v>34.183112810232494</v>
      </c>
      <c r="C32" s="9" t="s">
        <v>13</v>
      </c>
      <c r="D32" s="5">
        <f aca="true" t="shared" si="3" ref="D32:R32">D6/$V6*100</f>
        <v>19.115910758765576</v>
      </c>
      <c r="E32" s="5">
        <f t="shared" si="3"/>
        <v>36.90781197814939</v>
      </c>
      <c r="F32" s="5">
        <f t="shared" si="3"/>
        <v>2.3710998234653946</v>
      </c>
      <c r="G32" s="9" t="s">
        <v>13</v>
      </c>
      <c r="H32" s="5">
        <f t="shared" si="3"/>
        <v>0.8509028559830539</v>
      </c>
      <c r="I32" s="5">
        <f t="shared" si="3"/>
        <v>0.9114517263812072</v>
      </c>
      <c r="J32" s="9" t="s">
        <v>13</v>
      </c>
      <c r="K32" s="5">
        <f t="shared" si="3"/>
        <v>2.3354293819925616</v>
      </c>
      <c r="L32" s="9" t="s">
        <v>13</v>
      </c>
      <c r="M32" s="9" t="s">
        <v>13</v>
      </c>
      <c r="N32" s="9" t="s">
        <v>13</v>
      </c>
      <c r="O32" s="9" t="s">
        <v>13</v>
      </c>
      <c r="P32" s="9" t="s">
        <v>13</v>
      </c>
      <c r="Q32" s="9" t="s">
        <v>13</v>
      </c>
      <c r="R32" s="5">
        <f t="shared" si="3"/>
        <v>2.298017071827849</v>
      </c>
      <c r="S32" s="9" t="s">
        <v>13</v>
      </c>
      <c r="T32" s="9" t="s">
        <v>13</v>
      </c>
      <c r="U32" s="5">
        <f>U6/$V6*100</f>
        <v>1.026263593202471</v>
      </c>
      <c r="V32" s="5">
        <f>V6/$V6*100</f>
        <v>100</v>
      </c>
      <c r="W32" s="26"/>
      <c r="X32" s="14">
        <f>Y6/X6*100</f>
        <v>85.74104644740756</v>
      </c>
      <c r="Y32" s="6">
        <f>Z6/Y6*100</f>
        <v>93.46594659487184</v>
      </c>
      <c r="Z32" s="6">
        <f>AA6/Y6*100</f>
        <v>6.5273288340053774</v>
      </c>
      <c r="AA32" s="6">
        <f>AC6/AA6*100</f>
        <v>44.421369972943225</v>
      </c>
      <c r="AB32" s="6"/>
      <c r="AC32" s="6"/>
      <c r="AD32" s="1"/>
    </row>
    <row r="33" spans="1:30" s="18" customFormat="1" ht="12.75">
      <c r="A33" s="16" t="s">
        <v>14</v>
      </c>
      <c r="B33" s="5">
        <f>B7/$V7*100</f>
        <v>22.151425409075955</v>
      </c>
      <c r="C33" s="9" t="s">
        <v>13</v>
      </c>
      <c r="D33" s="5">
        <f>D7/$V7*100</f>
        <v>9.659277872505909</v>
      </c>
      <c r="E33" s="9" t="s">
        <v>13</v>
      </c>
      <c r="F33" s="9" t="s">
        <v>13</v>
      </c>
      <c r="G33" s="5">
        <f>G7/$V7*100</f>
        <v>8.498608992192407</v>
      </c>
      <c r="H33" s="9" t="s">
        <v>13</v>
      </c>
      <c r="I33" s="9" t="s">
        <v>13</v>
      </c>
      <c r="J33" s="9" t="s">
        <v>13</v>
      </c>
      <c r="K33" s="9" t="s">
        <v>13</v>
      </c>
      <c r="L33" s="9" t="s">
        <v>13</v>
      </c>
      <c r="M33" s="9" t="s">
        <v>13</v>
      </c>
      <c r="N33" s="9" t="s">
        <v>13</v>
      </c>
      <c r="O33" s="9" t="s">
        <v>13</v>
      </c>
      <c r="P33" s="9" t="s">
        <v>13</v>
      </c>
      <c r="Q33" s="9" t="s">
        <v>13</v>
      </c>
      <c r="R33" s="9" t="s">
        <v>13</v>
      </c>
      <c r="S33" s="9" t="s">
        <v>13</v>
      </c>
      <c r="T33" s="9" t="s">
        <v>13</v>
      </c>
      <c r="U33" s="5">
        <f>U7/$V7*100</f>
        <v>59.69068772622573</v>
      </c>
      <c r="V33" s="5">
        <f>V7/$V7*100</f>
        <v>100</v>
      </c>
      <c r="W33" s="26"/>
      <c r="X33" s="14">
        <f aca="true" t="shared" si="4" ref="X33:Y48">Y7/X7*100</f>
        <v>82.66994682611477</v>
      </c>
      <c r="Y33" s="6">
        <f t="shared" si="4"/>
        <v>89.21894391288683</v>
      </c>
      <c r="Z33" s="6">
        <f aca="true" t="shared" si="5" ref="Z33:Z48">AA7/Y7*100</f>
        <v>10.781056087113175</v>
      </c>
      <c r="AA33" s="6">
        <f aca="true" t="shared" si="6" ref="AA33:AA48">AC7/AA7*100</f>
        <v>48.78078970169575</v>
      </c>
      <c r="AB33" s="6"/>
      <c r="AC33" s="6"/>
      <c r="AD33" s="1"/>
    </row>
    <row r="34" spans="1:29" ht="12.75">
      <c r="A34" s="16" t="s">
        <v>15</v>
      </c>
      <c r="B34" s="5">
        <f>B8/$V8*100</f>
        <v>32.812948101800934</v>
      </c>
      <c r="C34" s="5">
        <f>C8/$V8*100</f>
        <v>2.5145924074870045</v>
      </c>
      <c r="D34" s="5">
        <f>D8/$V8*100</f>
        <v>24.372507004992894</v>
      </c>
      <c r="E34" s="5">
        <f>E8/$V8*100</f>
        <v>34.1578642507791</v>
      </c>
      <c r="F34" s="5">
        <f>F8/$V8*100</f>
        <v>0.889281812085622</v>
      </c>
      <c r="G34" s="9" t="s">
        <v>13</v>
      </c>
      <c r="H34" s="5">
        <f>H8/$V8*100</f>
        <v>0.8881842392793691</v>
      </c>
      <c r="I34" s="9" t="s">
        <v>13</v>
      </c>
      <c r="J34" s="5">
        <f>J8/$V8*100</f>
        <v>1.4915660381233062</v>
      </c>
      <c r="K34" s="9" t="s">
        <v>13</v>
      </c>
      <c r="L34" s="9" t="s">
        <v>13</v>
      </c>
      <c r="M34" s="9" t="s">
        <v>13</v>
      </c>
      <c r="N34" s="9" t="s">
        <v>13</v>
      </c>
      <c r="O34" s="9" t="s">
        <v>13</v>
      </c>
      <c r="P34" s="9" t="s">
        <v>13</v>
      </c>
      <c r="Q34" s="9" t="s">
        <v>13</v>
      </c>
      <c r="R34" s="9" t="s">
        <v>13</v>
      </c>
      <c r="S34" s="5">
        <f>S8/$V8*100</f>
        <v>1.88246128223412</v>
      </c>
      <c r="T34" s="5">
        <f>T8/$V8*100</f>
        <v>0.9905948632176445</v>
      </c>
      <c r="U34" s="9" t="s">
        <v>13</v>
      </c>
      <c r="V34" s="5">
        <f>V8/$V8*100</f>
        <v>100</v>
      </c>
      <c r="W34" s="26"/>
      <c r="X34" s="14">
        <f t="shared" si="4"/>
        <v>89.0207652416046</v>
      </c>
      <c r="Y34" s="6">
        <f t="shared" si="4"/>
        <v>95.11881963531792</v>
      </c>
      <c r="Z34" s="6">
        <f t="shared" si="5"/>
        <v>4.8682145793688765</v>
      </c>
      <c r="AA34" s="6">
        <f t="shared" si="6"/>
        <v>50.743837099502265</v>
      </c>
      <c r="AB34" s="6"/>
      <c r="AC34" s="6"/>
    </row>
    <row r="35" spans="1:29" ht="12.75">
      <c r="A35" s="16" t="s">
        <v>16</v>
      </c>
      <c r="B35" s="5">
        <f>B9/$V9*100</f>
        <v>23.80651878372963</v>
      </c>
      <c r="C35" s="9" t="s">
        <v>13</v>
      </c>
      <c r="D35" s="5">
        <f>D9/$V9*100</f>
        <v>11.135038368918368</v>
      </c>
      <c r="E35" s="5">
        <f>E9/$V9*100</f>
        <v>26.93408186118279</v>
      </c>
      <c r="F35" s="9" t="s">
        <v>13</v>
      </c>
      <c r="G35" s="9" t="s">
        <v>13</v>
      </c>
      <c r="H35" s="9" t="s">
        <v>13</v>
      </c>
      <c r="I35" s="9" t="s">
        <v>13</v>
      </c>
      <c r="J35" s="9" t="s">
        <v>13</v>
      </c>
      <c r="K35" s="9" t="s">
        <v>13</v>
      </c>
      <c r="L35" s="5">
        <f>L9/$V9*100</f>
        <v>33.40942201316041</v>
      </c>
      <c r="M35" s="9" t="s">
        <v>13</v>
      </c>
      <c r="N35" s="9" t="s">
        <v>13</v>
      </c>
      <c r="O35" s="9" t="s">
        <v>13</v>
      </c>
      <c r="P35" s="9" t="s">
        <v>13</v>
      </c>
      <c r="Q35" s="9" t="s">
        <v>13</v>
      </c>
      <c r="R35" s="9" t="s">
        <v>13</v>
      </c>
      <c r="S35" s="9" t="s">
        <v>13</v>
      </c>
      <c r="T35" s="9" t="s">
        <v>13</v>
      </c>
      <c r="U35" s="5">
        <f>U9/$V9*100</f>
        <v>4.714938973008804</v>
      </c>
      <c r="V35" s="5">
        <f>V9/$V9*100</f>
        <v>100</v>
      </c>
      <c r="W35" s="26"/>
      <c r="X35" s="14">
        <f t="shared" si="4"/>
        <v>86.77217138009475</v>
      </c>
      <c r="Y35" s="6">
        <f t="shared" si="4"/>
        <v>92.4069097622974</v>
      </c>
      <c r="Z35" s="6">
        <f t="shared" si="5"/>
        <v>7.580631485688874</v>
      </c>
      <c r="AA35" s="6">
        <f t="shared" si="6"/>
        <v>56.94720262959666</v>
      </c>
      <c r="AB35" s="6"/>
      <c r="AC35" s="6"/>
    </row>
    <row r="36" spans="1:29" ht="12.75">
      <c r="A36" s="16" t="s">
        <v>17</v>
      </c>
      <c r="B36" s="5">
        <f>B10/$V10*100</f>
        <v>30.36471439026311</v>
      </c>
      <c r="C36" s="9" t="s">
        <v>13</v>
      </c>
      <c r="D36" s="5">
        <f>D10/$V10*100</f>
        <v>30.310277789216567</v>
      </c>
      <c r="E36" s="5">
        <f>E10/$V10*100</f>
        <v>33.911184897329036</v>
      </c>
      <c r="F36" s="9" t="s">
        <v>13</v>
      </c>
      <c r="G36" s="9" t="s">
        <v>13</v>
      </c>
      <c r="H36" s="9" t="s">
        <v>13</v>
      </c>
      <c r="I36" s="5">
        <f>I10/$V10*100</f>
        <v>1.277255326081381</v>
      </c>
      <c r="J36" s="5">
        <f>J10/$V10*100</f>
        <v>1.4108724377410726</v>
      </c>
      <c r="K36" s="9" t="s">
        <v>13</v>
      </c>
      <c r="L36" s="9" t="s">
        <v>13</v>
      </c>
      <c r="M36" s="9" t="s">
        <v>13</v>
      </c>
      <c r="N36" s="5">
        <f>N10/$V10*100</f>
        <v>2.621012166779008</v>
      </c>
      <c r="O36" s="9" t="s">
        <v>13</v>
      </c>
      <c r="P36" s="9" t="s">
        <v>13</v>
      </c>
      <c r="Q36" s="9" t="s">
        <v>13</v>
      </c>
      <c r="R36" s="9" t="s">
        <v>13</v>
      </c>
      <c r="S36" s="9" t="s">
        <v>13</v>
      </c>
      <c r="T36" s="9" t="s">
        <v>13</v>
      </c>
      <c r="U36" s="5">
        <f>U10/$V10*100</f>
        <v>0.10468299258983123</v>
      </c>
      <c r="V36" s="5">
        <f>V10/$V10*100</f>
        <v>100</v>
      </c>
      <c r="W36" s="5"/>
      <c r="X36" s="14">
        <f t="shared" si="4"/>
        <v>87.39959163005926</v>
      </c>
      <c r="Y36" s="6">
        <f t="shared" si="4"/>
        <v>94.62330235003223</v>
      </c>
      <c r="Z36" s="6">
        <f t="shared" si="5"/>
        <v>5.357043978422661</v>
      </c>
      <c r="AA36" s="6">
        <f t="shared" si="6"/>
        <v>50.408029145850485</v>
      </c>
      <c r="AB36" s="6"/>
      <c r="AC36" s="6"/>
    </row>
    <row r="37" spans="1:29" ht="12.75">
      <c r="A37" s="16" t="s">
        <v>18</v>
      </c>
      <c r="B37" s="5">
        <f>B11/$V11*100</f>
        <v>38.527642624177936</v>
      </c>
      <c r="C37" s="9" t="s">
        <v>13</v>
      </c>
      <c r="D37" s="5">
        <f>D11/$V11*100</f>
        <v>24.131690103192003</v>
      </c>
      <c r="E37" s="5">
        <f>E11/$V11*100</f>
        <v>37.01839277121318</v>
      </c>
      <c r="F37" s="9" t="s">
        <v>13</v>
      </c>
      <c r="G37" s="9" t="s">
        <v>13</v>
      </c>
      <c r="H37" s="9" t="s">
        <v>13</v>
      </c>
      <c r="I37" s="9" t="s">
        <v>13</v>
      </c>
      <c r="J37" s="9" t="s">
        <v>13</v>
      </c>
      <c r="K37" s="9" t="s">
        <v>13</v>
      </c>
      <c r="L37" s="9" t="s">
        <v>13</v>
      </c>
      <c r="M37" s="9" t="s">
        <v>13</v>
      </c>
      <c r="N37" s="9" t="s">
        <v>13</v>
      </c>
      <c r="O37" s="9" t="s">
        <v>13</v>
      </c>
      <c r="P37" s="9" t="s">
        <v>13</v>
      </c>
      <c r="Q37" s="9" t="s">
        <v>13</v>
      </c>
      <c r="R37" s="9" t="s">
        <v>13</v>
      </c>
      <c r="S37" s="9" t="s">
        <v>13</v>
      </c>
      <c r="T37" s="9" t="s">
        <v>13</v>
      </c>
      <c r="U37" s="5">
        <f>U11/$V11*100</f>
        <v>0.322274501416885</v>
      </c>
      <c r="V37" s="5">
        <f>V11/$V11*100</f>
        <v>100</v>
      </c>
      <c r="W37" s="5"/>
      <c r="X37" s="14">
        <f t="shared" si="4"/>
        <v>85.22628737298047</v>
      </c>
      <c r="Y37" s="6">
        <f t="shared" si="4"/>
        <v>90.29115433448713</v>
      </c>
      <c r="Z37" s="6">
        <f t="shared" si="5"/>
        <v>9.692673106724405</v>
      </c>
      <c r="AA37" s="6">
        <f t="shared" si="6"/>
        <v>23.27605528576765</v>
      </c>
      <c r="AB37" s="6"/>
      <c r="AC37" s="6"/>
    </row>
    <row r="38" spans="1:29" ht="12.75">
      <c r="A38" s="16" t="s">
        <v>19</v>
      </c>
      <c r="B38" s="5">
        <f>B12/$V12*100</f>
        <v>38.07347784829294</v>
      </c>
      <c r="C38" s="9" t="s">
        <v>13</v>
      </c>
      <c r="D38" s="5">
        <f>D12/$V12*100</f>
        <v>11.894554778617529</v>
      </c>
      <c r="E38" s="5">
        <f>E12/$V12*100</f>
        <v>41.417793857072674</v>
      </c>
      <c r="F38" s="5">
        <f>F12/$V12*100</f>
        <v>8.119616622264866</v>
      </c>
      <c r="G38" s="9" t="s">
        <v>13</v>
      </c>
      <c r="H38" s="9" t="s">
        <v>13</v>
      </c>
      <c r="I38" s="9" t="s">
        <v>13</v>
      </c>
      <c r="J38" s="9" t="s">
        <v>13</v>
      </c>
      <c r="K38" s="9" t="s">
        <v>13</v>
      </c>
      <c r="L38" s="9" t="s">
        <v>13</v>
      </c>
      <c r="M38" s="9" t="s">
        <v>13</v>
      </c>
      <c r="N38" s="9" t="s">
        <v>13</v>
      </c>
      <c r="O38" s="9" t="s">
        <v>13</v>
      </c>
      <c r="P38" s="9" t="s">
        <v>13</v>
      </c>
      <c r="Q38" s="9" t="s">
        <v>13</v>
      </c>
      <c r="R38" s="9" t="s">
        <v>13</v>
      </c>
      <c r="S38" s="9" t="s">
        <v>13</v>
      </c>
      <c r="T38" s="9" t="s">
        <v>13</v>
      </c>
      <c r="U38" s="5">
        <f>U12/$V12*100</f>
        <v>0.49455689375198897</v>
      </c>
      <c r="V38" s="5">
        <f>V12/$V12*100</f>
        <v>100</v>
      </c>
      <c r="W38" s="5"/>
      <c r="X38" s="14">
        <f t="shared" si="4"/>
        <v>83.29452368237553</v>
      </c>
      <c r="Y38" s="6">
        <f t="shared" si="4"/>
        <v>93.52732563262855</v>
      </c>
      <c r="Z38" s="6">
        <f t="shared" si="5"/>
        <v>6.438684801628622</v>
      </c>
      <c r="AA38" s="6">
        <f t="shared" si="6"/>
        <v>47.44780392430697</v>
      </c>
      <c r="AB38" s="6"/>
      <c r="AC38" s="6"/>
    </row>
    <row r="39" spans="1:29" ht="12.75">
      <c r="A39" s="16" t="s">
        <v>20</v>
      </c>
      <c r="B39" s="5">
        <f>B13/$V13*100</f>
        <v>31.30173187326476</v>
      </c>
      <c r="C39" s="5">
        <f>C13/$V13*100</f>
        <v>2.181276970351425</v>
      </c>
      <c r="D39" s="5">
        <f>D13/$V13*100</f>
        <v>8.128945483539905</v>
      </c>
      <c r="E39" s="5">
        <f>E13/$V13*100</f>
        <v>51.786582461148164</v>
      </c>
      <c r="F39" s="5">
        <f>F13/$V13*100</f>
        <v>6.601463211695736</v>
      </c>
      <c r="G39" s="9" t="s">
        <v>13</v>
      </c>
      <c r="H39" s="9" t="s">
        <v>13</v>
      </c>
      <c r="I39" s="9" t="s">
        <v>13</v>
      </c>
      <c r="J39" s="9" t="s">
        <v>13</v>
      </c>
      <c r="K39" s="9" t="s">
        <v>13</v>
      </c>
      <c r="L39" s="9" t="s">
        <v>13</v>
      </c>
      <c r="M39" s="9" t="s">
        <v>13</v>
      </c>
      <c r="N39" s="9" t="s">
        <v>13</v>
      </c>
      <c r="O39" s="9" t="s">
        <v>13</v>
      </c>
      <c r="P39" s="9" t="s">
        <v>13</v>
      </c>
      <c r="Q39" s="9" t="s">
        <v>13</v>
      </c>
      <c r="R39" s="9" t="s">
        <v>13</v>
      </c>
      <c r="S39" s="9" t="s">
        <v>13</v>
      </c>
      <c r="T39" s="9" t="s">
        <v>13</v>
      </c>
      <c r="U39" s="9" t="s">
        <v>13</v>
      </c>
      <c r="V39" s="5">
        <f>V13/$V13*100</f>
        <v>100</v>
      </c>
      <c r="W39" s="5"/>
      <c r="X39" s="14">
        <f t="shared" si="4"/>
        <v>90.706438307875</v>
      </c>
      <c r="Y39" s="6">
        <f t="shared" si="4"/>
        <v>94.96510925698944</v>
      </c>
      <c r="Z39" s="6">
        <f t="shared" si="5"/>
        <v>5.026974867632953</v>
      </c>
      <c r="AA39" s="6">
        <f t="shared" si="6"/>
        <v>56.75045957847035</v>
      </c>
      <c r="AB39" s="6"/>
      <c r="AC39" s="6"/>
    </row>
    <row r="40" spans="1:29" ht="12.75">
      <c r="A40" s="16" t="s">
        <v>21</v>
      </c>
      <c r="B40" s="5">
        <f>B14/$V14*100</f>
        <v>32.65049493438062</v>
      </c>
      <c r="C40" s="5">
        <f>C14/$V14*100</f>
        <v>1.6074761152466008</v>
      </c>
      <c r="D40" s="5">
        <f>D14/$V14*100</f>
        <v>2.3181039270166517</v>
      </c>
      <c r="E40" s="5">
        <f>E14/$V14*100</f>
        <v>50.75707069958837</v>
      </c>
      <c r="F40" s="5">
        <f>F14/$V14*100</f>
        <v>7.217929603446425</v>
      </c>
      <c r="G40" s="9" t="s">
        <v>13</v>
      </c>
      <c r="H40" s="5">
        <f>H14/$V14*100</f>
        <v>1.525454698094293</v>
      </c>
      <c r="I40" s="5">
        <f>I14/$V14*100</f>
        <v>1.1166046455458152</v>
      </c>
      <c r="J40" s="5">
        <f>J14/$V14*100</f>
        <v>1.9732727802476984</v>
      </c>
      <c r="K40" s="9" t="s">
        <v>13</v>
      </c>
      <c r="L40" s="9" t="s">
        <v>13</v>
      </c>
      <c r="M40" s="9" t="s">
        <v>13</v>
      </c>
      <c r="N40" s="9" t="s">
        <v>13</v>
      </c>
      <c r="O40" s="9" t="s">
        <v>13</v>
      </c>
      <c r="P40" s="9" t="s">
        <v>13</v>
      </c>
      <c r="Q40" s="9" t="s">
        <v>13</v>
      </c>
      <c r="R40" s="9" t="s">
        <v>13</v>
      </c>
      <c r="S40" s="9" t="s">
        <v>13</v>
      </c>
      <c r="T40" s="9" t="s">
        <v>13</v>
      </c>
      <c r="U40" s="5">
        <f>U14/$V14*100</f>
        <v>0.8335925964335275</v>
      </c>
      <c r="V40" s="5">
        <f>V14/$V14*100</f>
        <v>100</v>
      </c>
      <c r="W40" s="5"/>
      <c r="X40" s="14">
        <f t="shared" si="4"/>
        <v>88.04147207104876</v>
      </c>
      <c r="Y40" s="6">
        <f t="shared" si="4"/>
        <v>93.00228344342769</v>
      </c>
      <c r="Z40" s="6">
        <f t="shared" si="5"/>
        <v>6.971746510640413</v>
      </c>
      <c r="AA40" s="6">
        <f t="shared" si="6"/>
        <v>53.62981949717926</v>
      </c>
      <c r="AB40" s="6"/>
      <c r="AC40" s="6"/>
    </row>
    <row r="41" spans="1:29" ht="12.75">
      <c r="A41" s="16" t="s">
        <v>22</v>
      </c>
      <c r="B41" s="5">
        <f>B15/$V15*100</f>
        <v>40.59697973059275</v>
      </c>
      <c r="C41" s="9" t="s">
        <v>13</v>
      </c>
      <c r="D41" s="5">
        <f>D15/$V15*100</f>
        <v>2.4020672240835537</v>
      </c>
      <c r="E41" s="5">
        <f>E15/$V15*100</f>
        <v>46.98749250827774</v>
      </c>
      <c r="F41" s="5">
        <f>F15/$V15*100</f>
        <v>10.013460537045953</v>
      </c>
      <c r="G41" s="9" t="s">
        <v>13</v>
      </c>
      <c r="H41" s="9" t="s">
        <v>13</v>
      </c>
      <c r="I41" s="9" t="s">
        <v>13</v>
      </c>
      <c r="J41" s="9" t="s">
        <v>13</v>
      </c>
      <c r="K41" s="9" t="s">
        <v>13</v>
      </c>
      <c r="L41" s="9" t="s">
        <v>13</v>
      </c>
      <c r="M41" s="9" t="s">
        <v>13</v>
      </c>
      <c r="N41" s="9" t="s">
        <v>13</v>
      </c>
      <c r="O41" s="9" t="s">
        <v>13</v>
      </c>
      <c r="P41" s="9" t="s">
        <v>13</v>
      </c>
      <c r="Q41" s="9" t="s">
        <v>13</v>
      </c>
      <c r="R41" s="9" t="s">
        <v>13</v>
      </c>
      <c r="S41" s="9" t="s">
        <v>13</v>
      </c>
      <c r="T41" s="9" t="s">
        <v>13</v>
      </c>
      <c r="U41" s="9" t="s">
        <v>13</v>
      </c>
      <c r="V41" s="5">
        <f>V15/$V15*100</f>
        <v>100</v>
      </c>
      <c r="W41" s="5"/>
      <c r="X41" s="14">
        <f t="shared" si="4"/>
        <v>86.56444578890317</v>
      </c>
      <c r="Y41" s="6">
        <f t="shared" si="4"/>
        <v>92.6226912352483</v>
      </c>
      <c r="Z41" s="6">
        <f t="shared" si="5"/>
        <v>7.373486607890388</v>
      </c>
      <c r="AA41" s="6">
        <f t="shared" si="6"/>
        <v>54.11729857819905</v>
      </c>
      <c r="AB41" s="6"/>
      <c r="AC41" s="6"/>
    </row>
    <row r="42" spans="1:29" ht="12.75">
      <c r="A42" s="16" t="s">
        <v>23</v>
      </c>
      <c r="B42" s="5">
        <f>B16/$V16*100</f>
        <v>40.55916032944737</v>
      </c>
      <c r="C42" s="9" t="s">
        <v>13</v>
      </c>
      <c r="D42" s="5">
        <f>D16/$V16*100</f>
        <v>2.7893716134677056</v>
      </c>
      <c r="E42" s="5">
        <f>E16/$V16*100</f>
        <v>55.424365005459784</v>
      </c>
      <c r="F42" s="9" t="s">
        <v>13</v>
      </c>
      <c r="G42" s="9" t="s">
        <v>13</v>
      </c>
      <c r="H42" s="9" t="s">
        <v>13</v>
      </c>
      <c r="I42" s="9" t="s">
        <v>13</v>
      </c>
      <c r="J42" s="9" t="s">
        <v>13</v>
      </c>
      <c r="K42" s="9" t="s">
        <v>13</v>
      </c>
      <c r="L42" s="9" t="s">
        <v>13</v>
      </c>
      <c r="M42" s="9" t="s">
        <v>13</v>
      </c>
      <c r="N42" s="9" t="s">
        <v>13</v>
      </c>
      <c r="O42" s="9" t="s">
        <v>13</v>
      </c>
      <c r="P42" s="9" t="s">
        <v>13</v>
      </c>
      <c r="Q42" s="9" t="s">
        <v>13</v>
      </c>
      <c r="R42" s="9" t="s">
        <v>13</v>
      </c>
      <c r="S42" s="9" t="s">
        <v>13</v>
      </c>
      <c r="T42" s="9" t="s">
        <v>13</v>
      </c>
      <c r="U42" s="5">
        <f>U16/$V16*100</f>
        <v>1.2271030516251336</v>
      </c>
      <c r="V42" s="5">
        <f>V16/$V16*100</f>
        <v>100</v>
      </c>
      <c r="W42" s="5"/>
      <c r="X42" s="14">
        <f t="shared" si="4"/>
        <v>85.07140283454831</v>
      </c>
      <c r="Y42" s="6">
        <f t="shared" si="4"/>
        <v>91.98790834934393</v>
      </c>
      <c r="Z42" s="6">
        <f t="shared" si="5"/>
        <v>7.997198894344872</v>
      </c>
      <c r="AA42" s="6">
        <f t="shared" si="6"/>
        <v>57.19870567258799</v>
      </c>
      <c r="AB42" s="6"/>
      <c r="AC42" s="6"/>
    </row>
    <row r="43" spans="1:29" ht="12.75">
      <c r="A43" s="16" t="s">
        <v>24</v>
      </c>
      <c r="B43" s="5">
        <f>B17/$V17*100</f>
        <v>44.70287944296133</v>
      </c>
      <c r="C43" s="5">
        <f>C17/$V17*100</f>
        <v>2.5692888726725203</v>
      </c>
      <c r="D43" s="9" t="s">
        <v>13</v>
      </c>
      <c r="E43" s="5">
        <f>E17/$V17*100</f>
        <v>46.803968817079046</v>
      </c>
      <c r="F43" s="9" t="s">
        <v>13</v>
      </c>
      <c r="G43" s="9" t="s">
        <v>13</v>
      </c>
      <c r="H43" s="5">
        <f>H17/$V17*100</f>
        <v>1.3910884210316883</v>
      </c>
      <c r="I43" s="9" t="s">
        <v>13</v>
      </c>
      <c r="J43" s="5">
        <f>J17/$V17*100</f>
        <v>4.209014011648187</v>
      </c>
      <c r="K43" s="9" t="s">
        <v>13</v>
      </c>
      <c r="L43" s="9" t="s">
        <v>13</v>
      </c>
      <c r="M43" s="9" t="s">
        <v>13</v>
      </c>
      <c r="N43" s="9" t="s">
        <v>13</v>
      </c>
      <c r="O43" s="9" t="s">
        <v>13</v>
      </c>
      <c r="P43" s="9" t="s">
        <v>13</v>
      </c>
      <c r="Q43" s="9" t="s">
        <v>13</v>
      </c>
      <c r="R43" s="9" t="s">
        <v>13</v>
      </c>
      <c r="S43" s="9" t="s">
        <v>13</v>
      </c>
      <c r="T43" s="9" t="s">
        <v>13</v>
      </c>
      <c r="U43" s="5">
        <f>U17/$V17*100</f>
        <v>0.3237604346072275</v>
      </c>
      <c r="V43" s="5">
        <f>V17/$V17*100</f>
        <v>100</v>
      </c>
      <c r="W43" s="5"/>
      <c r="X43" s="14">
        <f t="shared" si="4"/>
        <v>84.76297259399061</v>
      </c>
      <c r="Y43" s="6">
        <f t="shared" si="4"/>
        <v>94.26076429976696</v>
      </c>
      <c r="Z43" s="6">
        <f t="shared" si="5"/>
        <v>5.655840054592841</v>
      </c>
      <c r="AA43" s="6">
        <f t="shared" si="6"/>
        <v>44.74376664634342</v>
      </c>
      <c r="AB43" s="6"/>
      <c r="AC43" s="6"/>
    </row>
    <row r="44" spans="1:29" ht="12.75">
      <c r="A44" s="16" t="s">
        <v>25</v>
      </c>
      <c r="B44" s="5">
        <f>B18/$V18*100</f>
        <v>46.33961857924736</v>
      </c>
      <c r="C44" s="9" t="s">
        <v>13</v>
      </c>
      <c r="D44" s="9" t="s">
        <v>13</v>
      </c>
      <c r="E44" s="5">
        <f>E18/$V18*100</f>
        <v>38.11502113338395</v>
      </c>
      <c r="F44" s="5">
        <f>F18/$V18*100</f>
        <v>8.939478067740145</v>
      </c>
      <c r="G44" s="9" t="s">
        <v>13</v>
      </c>
      <c r="H44" s="9" t="s">
        <v>13</v>
      </c>
      <c r="I44" s="9" t="s">
        <v>13</v>
      </c>
      <c r="J44" s="5">
        <f>J18/$V18*100</f>
        <v>6.60588221962855</v>
      </c>
      <c r="K44" s="9" t="s">
        <v>13</v>
      </c>
      <c r="L44" s="9" t="s">
        <v>13</v>
      </c>
      <c r="M44" s="9" t="s">
        <v>13</v>
      </c>
      <c r="N44" s="9" t="s">
        <v>13</v>
      </c>
      <c r="O44" s="9" t="s">
        <v>13</v>
      </c>
      <c r="P44" s="9" t="s">
        <v>13</v>
      </c>
      <c r="Q44" s="9" t="s">
        <v>13</v>
      </c>
      <c r="R44" s="9" t="s">
        <v>13</v>
      </c>
      <c r="S44" s="9" t="s">
        <v>13</v>
      </c>
      <c r="T44" s="9" t="s">
        <v>13</v>
      </c>
      <c r="U44" s="9" t="s">
        <v>13</v>
      </c>
      <c r="V44" s="5">
        <f>V18/$V18*100</f>
        <v>100</v>
      </c>
      <c r="W44" s="5"/>
      <c r="X44" s="14">
        <f t="shared" si="4"/>
        <v>75.68656649769058</v>
      </c>
      <c r="Y44" s="6">
        <f t="shared" si="4"/>
        <v>90.55045294978498</v>
      </c>
      <c r="Z44" s="6">
        <f t="shared" si="5"/>
        <v>9.426460270859225</v>
      </c>
      <c r="AA44" s="6">
        <f t="shared" si="6"/>
        <v>51.883801619157765</v>
      </c>
      <c r="AB44" s="6"/>
      <c r="AC44" s="6"/>
    </row>
    <row r="45" spans="1:29" ht="12.75">
      <c r="A45" s="16" t="s">
        <v>26</v>
      </c>
      <c r="B45" s="5">
        <f>B19/$V19*100</f>
        <v>39.386081587328704</v>
      </c>
      <c r="C45" s="9" t="s">
        <v>13</v>
      </c>
      <c r="D45" s="9" t="s">
        <v>13</v>
      </c>
      <c r="E45" s="5">
        <f>E19/$V19*100</f>
        <v>50.149483215170406</v>
      </c>
      <c r="F45" s="9" t="s">
        <v>13</v>
      </c>
      <c r="G45" s="9" t="s">
        <v>13</v>
      </c>
      <c r="H45" s="5">
        <f>H19/$V19*100</f>
        <v>1.5576761156328935</v>
      </c>
      <c r="I45" s="9" t="s">
        <v>13</v>
      </c>
      <c r="J45" s="5">
        <f>J19/$V19*100</f>
        <v>6.2014179550696165</v>
      </c>
      <c r="K45" s="9" t="s">
        <v>13</v>
      </c>
      <c r="L45" s="9" t="s">
        <v>13</v>
      </c>
      <c r="M45" s="9" t="s">
        <v>13</v>
      </c>
      <c r="N45" s="9" t="s">
        <v>13</v>
      </c>
      <c r="O45" s="9" t="s">
        <v>13</v>
      </c>
      <c r="P45" s="9" t="s">
        <v>13</v>
      </c>
      <c r="Q45" s="9" t="s">
        <v>13</v>
      </c>
      <c r="R45" s="9" t="s">
        <v>13</v>
      </c>
      <c r="S45" s="9" t="s">
        <v>13</v>
      </c>
      <c r="T45" s="9" t="s">
        <v>13</v>
      </c>
      <c r="U45" s="5">
        <f>U19/$V19*100</f>
        <v>2.7053411267983747</v>
      </c>
      <c r="V45" s="5">
        <f>V19/$V19*100</f>
        <v>100</v>
      </c>
      <c r="W45" s="5"/>
      <c r="X45" s="14">
        <f t="shared" si="4"/>
        <v>66.57512598549631</v>
      </c>
      <c r="Y45" s="6">
        <f t="shared" si="4"/>
        <v>86.45503650251086</v>
      </c>
      <c r="Z45" s="6">
        <f t="shared" si="5"/>
        <v>13.19681816263662</v>
      </c>
      <c r="AA45" s="6">
        <f t="shared" si="6"/>
        <v>57.03093772483812</v>
      </c>
      <c r="AB45" s="6"/>
      <c r="AC45" s="6"/>
    </row>
    <row r="46" spans="1:29" ht="12.75">
      <c r="A46" s="16" t="s">
        <v>27</v>
      </c>
      <c r="B46" s="5">
        <f>B20/$V20*100</f>
        <v>42.95441540960503</v>
      </c>
      <c r="C46" s="9" t="s">
        <v>13</v>
      </c>
      <c r="D46" s="9" t="s">
        <v>13</v>
      </c>
      <c r="E46" s="5">
        <f>E20/$V20*100</f>
        <v>43.000920427310426</v>
      </c>
      <c r="F46" s="5">
        <f>F20/$V20*100</f>
        <v>3.6507555019156346</v>
      </c>
      <c r="G46" s="9" t="s">
        <v>13</v>
      </c>
      <c r="H46" s="5">
        <f>H20/$V20*100</f>
        <v>2.7754566606718596</v>
      </c>
      <c r="I46" s="9" t="s">
        <v>13</v>
      </c>
      <c r="J46" s="5">
        <f>J20/$V20*100</f>
        <v>4.714901919057459</v>
      </c>
      <c r="K46" s="9" t="s">
        <v>13</v>
      </c>
      <c r="L46" s="9" t="s">
        <v>13</v>
      </c>
      <c r="M46" s="9" t="s">
        <v>13</v>
      </c>
      <c r="N46" s="9" t="s">
        <v>13</v>
      </c>
      <c r="O46" s="5">
        <f>O20/$V20*100</f>
        <v>2.2346219067652524</v>
      </c>
      <c r="P46" s="9" t="s">
        <v>13</v>
      </c>
      <c r="Q46" s="9" t="s">
        <v>13</v>
      </c>
      <c r="R46" s="9" t="s">
        <v>13</v>
      </c>
      <c r="S46" s="9" t="s">
        <v>13</v>
      </c>
      <c r="T46" s="9" t="s">
        <v>13</v>
      </c>
      <c r="U46" s="5">
        <f>U20/$V20*100</f>
        <v>0.6689281746743347</v>
      </c>
      <c r="V46" s="5">
        <f>V20/$V20*100</f>
        <v>100</v>
      </c>
      <c r="W46" s="5"/>
      <c r="X46" s="14">
        <f t="shared" si="4"/>
        <v>74.98187788199931</v>
      </c>
      <c r="Y46" s="6">
        <f t="shared" si="4"/>
        <v>90.79317467475329</v>
      </c>
      <c r="Z46" s="6">
        <f t="shared" si="5"/>
        <v>8.968111213010205</v>
      </c>
      <c r="AA46" s="6">
        <f t="shared" si="6"/>
        <v>52.862566667671075</v>
      </c>
      <c r="AB46" s="6"/>
      <c r="AC46" s="6"/>
    </row>
    <row r="47" spans="1:29" ht="12.75">
      <c r="A47" s="16" t="s">
        <v>28</v>
      </c>
      <c r="B47" s="5">
        <f>B21/$V21*100</f>
        <v>43.849716176592004</v>
      </c>
      <c r="C47" s="5">
        <f>C21/$V21*100</f>
        <v>1.9166880667540904</v>
      </c>
      <c r="D47" s="9" t="s">
        <v>13</v>
      </c>
      <c r="E47" s="5">
        <f>E21/$V21*100</f>
        <v>37.4399214705431</v>
      </c>
      <c r="F47" s="5">
        <f>F21/$V21*100</f>
        <v>5.620397398357182</v>
      </c>
      <c r="G47" s="9" t="s">
        <v>13</v>
      </c>
      <c r="H47" s="9" t="s">
        <v>13</v>
      </c>
      <c r="I47" s="5">
        <f>I21/$V21*100</f>
        <v>1.005576178992864</v>
      </c>
      <c r="J47" s="5">
        <f>J21/$V21*100</f>
        <v>4.167521403886256</v>
      </c>
      <c r="K47" s="9" t="s">
        <v>13</v>
      </c>
      <c r="L47" s="9" t="s">
        <v>13</v>
      </c>
      <c r="M47" s="5">
        <f>M21/$V21*100</f>
        <v>3.2247019309716753</v>
      </c>
      <c r="N47" s="9" t="s">
        <v>13</v>
      </c>
      <c r="O47" s="9" t="s">
        <v>13</v>
      </c>
      <c r="P47" s="9" t="s">
        <v>13</v>
      </c>
      <c r="Q47" s="9" t="s">
        <v>13</v>
      </c>
      <c r="R47" s="9" t="s">
        <v>13</v>
      </c>
      <c r="S47" s="9" t="s">
        <v>13</v>
      </c>
      <c r="T47" s="9" t="s">
        <v>13</v>
      </c>
      <c r="U47" s="5">
        <f>U21/$V21*100</f>
        <v>2.775477373902834</v>
      </c>
      <c r="V47" s="5">
        <f>V21/$V21*100</f>
        <v>100</v>
      </c>
      <c r="W47" s="5"/>
      <c r="X47" s="14">
        <f t="shared" si="4"/>
        <v>77.27358510421855</v>
      </c>
      <c r="Y47" s="6">
        <f t="shared" si="4"/>
        <v>89.62362264846433</v>
      </c>
      <c r="Z47" s="6">
        <f t="shared" si="5"/>
        <v>10.35631260869348</v>
      </c>
      <c r="AA47" s="6">
        <f t="shared" si="6"/>
        <v>49.929428060455166</v>
      </c>
      <c r="AB47" s="6"/>
      <c r="AC47" s="6"/>
    </row>
    <row r="48" spans="1:29" ht="12.75">
      <c r="A48" s="16" t="s">
        <v>29</v>
      </c>
      <c r="B48" s="5">
        <f>B22/$V22*100</f>
        <v>37.66388598995086</v>
      </c>
      <c r="C48" s="5">
        <f>C22/$V22*100</f>
        <v>1.4005902314619634</v>
      </c>
      <c r="D48" s="9" t="s">
        <v>13</v>
      </c>
      <c r="E48" s="5">
        <f>E22/$V22*100</f>
        <v>52.24896156584122</v>
      </c>
      <c r="F48" s="9" t="s">
        <v>13</v>
      </c>
      <c r="G48" s="9" t="s">
        <v>13</v>
      </c>
      <c r="H48" s="9" t="s">
        <v>13</v>
      </c>
      <c r="I48" s="5">
        <f>I22/$V22*100</f>
        <v>1.6822287803495775</v>
      </c>
      <c r="J48" s="5">
        <f>J22/$V22*100</f>
        <v>4.030368583651833</v>
      </c>
      <c r="K48" s="9" t="s">
        <v>13</v>
      </c>
      <c r="L48" s="9" t="s">
        <v>13</v>
      </c>
      <c r="M48" s="5">
        <f>M22/$V22*100</f>
        <v>1.008369675649151</v>
      </c>
      <c r="N48" s="9" t="s">
        <v>13</v>
      </c>
      <c r="O48" s="9" t="s">
        <v>13</v>
      </c>
      <c r="P48" s="9" t="s">
        <v>13</v>
      </c>
      <c r="Q48" s="9" t="s">
        <v>13</v>
      </c>
      <c r="R48" s="9" t="s">
        <v>13</v>
      </c>
      <c r="S48" s="9" t="s">
        <v>13</v>
      </c>
      <c r="T48" s="9" t="s">
        <v>13</v>
      </c>
      <c r="U48" s="5">
        <f aca="true" t="shared" si="7" ref="R48:V52">U22/$V22*100</f>
        <v>1.9655951730953976</v>
      </c>
      <c r="V48" s="5">
        <f t="shared" si="7"/>
        <v>100</v>
      </c>
      <c r="W48" s="5"/>
      <c r="X48" s="14">
        <f t="shared" si="4"/>
        <v>74.54793111289194</v>
      </c>
      <c r="Y48" s="6">
        <f t="shared" si="4"/>
        <v>85.69541758222233</v>
      </c>
      <c r="Z48" s="6">
        <f t="shared" si="5"/>
        <v>14.298067412536057</v>
      </c>
      <c r="AA48" s="6">
        <f t="shared" si="6"/>
        <v>43.01395965370117</v>
      </c>
      <c r="AB48" s="6"/>
      <c r="AC48" s="6"/>
    </row>
    <row r="49" spans="1:29" ht="12.75">
      <c r="A49" s="16" t="s">
        <v>30</v>
      </c>
      <c r="B49" s="5">
        <f>B23/$V23*100</f>
        <v>44.83171418831639</v>
      </c>
      <c r="C49" s="9" t="s">
        <v>13</v>
      </c>
      <c r="D49" s="9" t="s">
        <v>13</v>
      </c>
      <c r="E49" s="5">
        <f>E23/$V23*100</f>
        <v>36.71254085866181</v>
      </c>
      <c r="F49" s="5">
        <f>F23/$V23*100</f>
        <v>9.010396655375786</v>
      </c>
      <c r="G49" s="9" t="s">
        <v>13</v>
      </c>
      <c r="H49" s="5">
        <f>H23/$V23*100</f>
        <v>3.2880748002813793</v>
      </c>
      <c r="I49" s="9" t="s">
        <v>13</v>
      </c>
      <c r="J49" s="5">
        <f>J23/$V23*100</f>
        <v>5.908957723612459</v>
      </c>
      <c r="K49" s="9" t="s">
        <v>13</v>
      </c>
      <c r="L49" s="9" t="s">
        <v>13</v>
      </c>
      <c r="M49" s="9" t="s">
        <v>13</v>
      </c>
      <c r="N49" s="9" t="s">
        <v>13</v>
      </c>
      <c r="O49" s="9" t="s">
        <v>13</v>
      </c>
      <c r="P49" s="9" t="s">
        <v>13</v>
      </c>
      <c r="Q49" s="9" t="s">
        <v>13</v>
      </c>
      <c r="R49" s="9" t="s">
        <v>13</v>
      </c>
      <c r="S49" s="9" t="s">
        <v>13</v>
      </c>
      <c r="T49" s="9" t="s">
        <v>13</v>
      </c>
      <c r="U49" s="5">
        <f t="shared" si="7"/>
        <v>0.24831577375217903</v>
      </c>
      <c r="V49" s="5">
        <f t="shared" si="7"/>
        <v>100</v>
      </c>
      <c r="W49" s="26"/>
      <c r="X49" s="14">
        <f aca="true" t="shared" si="8" ref="X49:Y52">Y23/X23*100</f>
        <v>66.33371482258147</v>
      </c>
      <c r="Y49" s="6">
        <f t="shared" si="8"/>
        <v>86.03139510476478</v>
      </c>
      <c r="Z49" s="6">
        <f>AA23/Y23*100</f>
        <v>13.372933590447289</v>
      </c>
      <c r="AA49" s="6">
        <f>AC23/AA23*100</f>
        <v>50.38139944257004</v>
      </c>
      <c r="AB49" s="6"/>
      <c r="AC49" s="6"/>
    </row>
    <row r="50" spans="1:29" ht="12.75">
      <c r="A50" s="16" t="s">
        <v>31</v>
      </c>
      <c r="B50" s="5">
        <f>B24/$V24*100</f>
        <v>42.404526390826895</v>
      </c>
      <c r="C50" s="5">
        <f>C24/$V24*100</f>
        <v>6.774458399096199</v>
      </c>
      <c r="D50" s="9" t="s">
        <v>13</v>
      </c>
      <c r="E50" s="5">
        <f>E24/$V24*100</f>
        <v>40.38909335417223</v>
      </c>
      <c r="F50" s="9" t="s">
        <v>13</v>
      </c>
      <c r="G50" s="9" t="s">
        <v>13</v>
      </c>
      <c r="H50" s="5">
        <f>H24/$V24*100</f>
        <v>1.4356057491073915</v>
      </c>
      <c r="I50" s="9" t="s">
        <v>13</v>
      </c>
      <c r="J50" s="5">
        <f>J24/$V24*100</f>
        <v>5.322361543972105</v>
      </c>
      <c r="K50" s="9" t="s">
        <v>13</v>
      </c>
      <c r="L50" s="9" t="s">
        <v>13</v>
      </c>
      <c r="M50" s="9" t="s">
        <v>13</v>
      </c>
      <c r="N50" s="9" t="s">
        <v>13</v>
      </c>
      <c r="O50" s="9" t="s">
        <v>13</v>
      </c>
      <c r="P50" s="9" t="s">
        <v>13</v>
      </c>
      <c r="Q50" s="5">
        <f>Q24/$V24*100</f>
        <v>3.1693706949967746</v>
      </c>
      <c r="R50" s="9" t="s">
        <v>13</v>
      </c>
      <c r="S50" s="9" t="s">
        <v>13</v>
      </c>
      <c r="T50" s="9" t="s">
        <v>13</v>
      </c>
      <c r="U50" s="5">
        <f t="shared" si="7"/>
        <v>0.5045838678284027</v>
      </c>
      <c r="V50" s="5">
        <f t="shared" si="7"/>
        <v>100</v>
      </c>
      <c r="W50" s="26"/>
      <c r="X50" s="14">
        <f t="shared" si="8"/>
        <v>69.82837535283058</v>
      </c>
      <c r="Y50" s="6">
        <f t="shared" si="8"/>
        <v>86.40637064463372</v>
      </c>
      <c r="Z50" s="6">
        <f>AA24/Y24*100</f>
        <v>13.562508739611262</v>
      </c>
      <c r="AA50" s="6">
        <f>AC24/AA24*100</f>
        <v>39.552117537627055</v>
      </c>
      <c r="AB50" s="6"/>
      <c r="AC50" s="6"/>
    </row>
    <row r="51" spans="1:29" ht="12.75">
      <c r="A51" s="16" t="s">
        <v>32</v>
      </c>
      <c r="B51" s="5">
        <f>B25/$V25*100</f>
        <v>44.63842560598828</v>
      </c>
      <c r="C51" s="9" t="s">
        <v>13</v>
      </c>
      <c r="D51" s="9" t="s">
        <v>13</v>
      </c>
      <c r="E51" s="9" t="s">
        <v>13</v>
      </c>
      <c r="F51" s="9" t="s">
        <v>13</v>
      </c>
      <c r="G51" s="9" t="s">
        <v>13</v>
      </c>
      <c r="H51" s="9" t="s">
        <v>13</v>
      </c>
      <c r="I51" s="9" t="s">
        <v>13</v>
      </c>
      <c r="J51" s="9" t="s">
        <v>13</v>
      </c>
      <c r="K51" s="9" t="s">
        <v>13</v>
      </c>
      <c r="L51" s="9" t="s">
        <v>13</v>
      </c>
      <c r="M51" s="9" t="s">
        <v>13</v>
      </c>
      <c r="N51" s="9" t="s">
        <v>13</v>
      </c>
      <c r="O51" s="9" t="s">
        <v>13</v>
      </c>
      <c r="P51" s="5">
        <f>P25/$V25*100</f>
        <v>50.06495063988849</v>
      </c>
      <c r="Q51" s="5">
        <f>Q25/$V25*100</f>
        <v>0</v>
      </c>
      <c r="R51" s="9" t="s">
        <v>13</v>
      </c>
      <c r="S51" s="9" t="s">
        <v>13</v>
      </c>
      <c r="T51" s="9" t="s">
        <v>13</v>
      </c>
      <c r="U51" s="5">
        <f t="shared" si="7"/>
        <v>5.296623754123238</v>
      </c>
      <c r="V51" s="5">
        <f t="shared" si="7"/>
        <v>100</v>
      </c>
      <c r="W51" s="26"/>
      <c r="X51" s="14">
        <f t="shared" si="8"/>
        <v>77.00781488110975</v>
      </c>
      <c r="Y51" s="6">
        <f t="shared" si="8"/>
        <v>92.07673334441228</v>
      </c>
      <c r="Z51" s="6">
        <f>AA25/Y25*100</f>
        <v>7.862915569705504</v>
      </c>
      <c r="AA51" s="6">
        <f>AC25/AA25*100</f>
        <v>43.73453099363164</v>
      </c>
      <c r="AB51" s="6"/>
      <c r="AC51" s="6"/>
    </row>
    <row r="52" spans="1:29" ht="12.75">
      <c r="A52" s="23" t="s">
        <v>33</v>
      </c>
      <c r="B52" s="28">
        <f>B26/$V26*100</f>
        <v>37.34304390516229</v>
      </c>
      <c r="C52" s="28">
        <f>C26/$V26*100</f>
        <v>1.5678381890022532</v>
      </c>
      <c r="D52" s="28">
        <f>D26/$V26*100</f>
        <v>10.400983926172445</v>
      </c>
      <c r="E52" s="28">
        <f>E26/$V26*100</f>
        <v>39.88278801756127</v>
      </c>
      <c r="F52" s="28">
        <f>F26/$V26*100</f>
        <v>2.8657952828718805</v>
      </c>
      <c r="G52" s="28">
        <f>G26/$V26*100</f>
        <v>0.01740990443396439</v>
      </c>
      <c r="H52" s="28">
        <f>H26/$V26*100</f>
        <v>0.8843140652387296</v>
      </c>
      <c r="I52" s="28">
        <f>I26/$V26*100</f>
        <v>0.3340483282646367</v>
      </c>
      <c r="J52" s="28">
        <f>J26/$V26*100</f>
        <v>2.2942313681926683</v>
      </c>
      <c r="K52" s="28">
        <f>K26/$V26*100</f>
        <v>0.18897498345032623</v>
      </c>
      <c r="L52" s="28">
        <f>L26/$V26*100</f>
        <v>0.546671612035508</v>
      </c>
      <c r="M52" s="28">
        <f>M26/$V26*100</f>
        <v>0.20401331695294808</v>
      </c>
      <c r="N52" s="28">
        <f>N26/$V26*100</f>
        <v>0.22232405065540692</v>
      </c>
      <c r="O52" s="28">
        <f>O26/$V26*100</f>
        <v>0.1840388067443923</v>
      </c>
      <c r="P52" s="28">
        <f>P26/$V26*100</f>
        <v>1.291911732826295</v>
      </c>
      <c r="Q52" s="28">
        <f>Q26/$V26*100</f>
        <v>0.2208257325863804</v>
      </c>
      <c r="R52" s="28">
        <f t="shared" si="7"/>
        <v>0.1859477068609639</v>
      </c>
      <c r="S52" s="28">
        <f t="shared" si="7"/>
        <v>0.3258213670880801</v>
      </c>
      <c r="T52" s="28">
        <f t="shared" si="7"/>
        <v>0.17145477339164825</v>
      </c>
      <c r="U52" s="28">
        <f t="shared" si="7"/>
        <v>0.867562930507916</v>
      </c>
      <c r="V52" s="28">
        <f t="shared" si="7"/>
        <v>100</v>
      </c>
      <c r="W52" s="26"/>
      <c r="X52" s="29">
        <f t="shared" si="8"/>
        <v>82.33422256990667</v>
      </c>
      <c r="Y52" s="30">
        <f t="shared" si="8"/>
        <v>92.43269403396015</v>
      </c>
      <c r="Z52" s="30">
        <f>AA26/Y26*100</f>
        <v>7.50585900045533</v>
      </c>
      <c r="AA52" s="30">
        <f>AC26/AA26*100</f>
        <v>48.14787982519095</v>
      </c>
      <c r="AB52" s="6"/>
      <c r="AC52" s="6"/>
    </row>
    <row r="53" spans="1:23" ht="12.75">
      <c r="A53" s="31" t="s">
        <v>57</v>
      </c>
      <c r="W53" s="11"/>
    </row>
    <row r="54" ht="12.75">
      <c r="W54" s="11"/>
    </row>
    <row r="55" ht="12.75">
      <c r="W55" s="11"/>
    </row>
    <row r="56" ht="12.75">
      <c r="W56" s="11"/>
    </row>
    <row r="57" ht="12.75">
      <c r="W57" s="11"/>
    </row>
    <row r="58" ht="12.75">
      <c r="W58" s="11"/>
    </row>
    <row r="59" ht="12.75">
      <c r="W59" s="11"/>
    </row>
  </sheetData>
  <printOptions/>
  <pageMargins left="0.53" right="0.5" top="1.3" bottom="1.2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 servizio elettorale - gesti</dc:creator>
  <cp:keywords/>
  <dc:description/>
  <cp:lastModifiedBy>utente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