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7320" activeTab="0"/>
  </bookViews>
  <sheets>
    <sheet name="SENATO92" sheetId="1" r:id="rId1"/>
  </sheets>
  <definedNames>
    <definedName name="_Regression_Int" localSheetId="0" hidden="1">1</definedName>
    <definedName name="_xlnm.Print_Area" localSheetId="0">'SENATO92'!#REF!</definedName>
    <definedName name="Print_Area_MI">'SENATO92'!#REF!</definedName>
  </definedNames>
  <calcPr fullCalcOnLoad="1"/>
</workbook>
</file>

<file path=xl/sharedStrings.xml><?xml version="1.0" encoding="utf-8"?>
<sst xmlns="http://schemas.openxmlformats.org/spreadsheetml/2006/main" count="588" uniqueCount="62">
  <si>
    <t>Valori assoluti</t>
  </si>
  <si>
    <t>Lista ref.</t>
  </si>
  <si>
    <t>La lega cas-pens.</t>
  </si>
  <si>
    <t>Per la Calabria</t>
  </si>
  <si>
    <t>Federalismo pens. uv</t>
  </si>
  <si>
    <t>Elettori</t>
  </si>
  <si>
    <t>Votanti</t>
  </si>
  <si>
    <t>Voti validi</t>
  </si>
  <si>
    <t>Voti non validi</t>
  </si>
  <si>
    <t>Schede bianche</t>
  </si>
  <si>
    <t>Aosta</t>
  </si>
  <si>
    <t>-</t>
  </si>
  <si>
    <t>Piemonte</t>
  </si>
  <si>
    <t>Lombardia</t>
  </si>
  <si>
    <t>Veneto</t>
  </si>
  <si>
    <t>Liguria</t>
  </si>
  <si>
    <t>Tren.-A.A.</t>
  </si>
  <si>
    <t>Friuli-V.G.</t>
  </si>
  <si>
    <t>Emilia-R.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</si>
  <si>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</si>
  <si>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</si>
  <si>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</si>
  <si>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</si>
  <si>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</si>
  <si>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</si>
  <si>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</si>
  <si>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</si>
  <si>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</si>
  <si>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</si>
  <si>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</si>
  <si>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</si>
  <si>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Totale</t>
  </si>
  <si>
    <t>Valori percentuali</t>
  </si>
  <si>
    <t>% votanti su elettori</t>
  </si>
  <si>
    <t>% di voti validi sui votanti</t>
  </si>
  <si>
    <t>% di voti non validi sui votanti</t>
  </si>
  <si>
    <t>% di schede bianche sui voti non validi</t>
  </si>
  <si>
    <t>1992 - Elezioni del Senato, 5 aprile (per regione)</t>
  </si>
  <si>
    <t>Regioni</t>
  </si>
  <si>
    <t>DC</t>
  </si>
  <si>
    <t>PDS</t>
  </si>
  <si>
    <t xml:space="preserve"> RC     Rifondazione Comunista</t>
  </si>
  <si>
    <t>PSI</t>
  </si>
  <si>
    <t>MSI-DN</t>
  </si>
  <si>
    <t>PRI</t>
  </si>
  <si>
    <t>PLI</t>
  </si>
  <si>
    <t>PSDI-Lega Nuova</t>
  </si>
  <si>
    <t>PSDI</t>
  </si>
  <si>
    <t>PANN     Pannella</t>
  </si>
  <si>
    <t>LN            Lega Nord</t>
  </si>
  <si>
    <t>Fed. dei Verdi</t>
  </si>
  <si>
    <t>LAV       Lega aut. Veneta</t>
  </si>
  <si>
    <t>LL          Lega lomb eur. lib.</t>
  </si>
  <si>
    <t>LAL        Lega alpina lumbarda</t>
  </si>
  <si>
    <t>LAP        Lega alpina Piemonte</t>
  </si>
  <si>
    <t>PP        Partito pensionati</t>
  </si>
  <si>
    <t>PPST</t>
  </si>
  <si>
    <t>CPA</t>
  </si>
  <si>
    <t>Altre liste</t>
  </si>
  <si>
    <t>RETE</t>
  </si>
  <si>
    <t>Totale voti validi</t>
  </si>
  <si>
    <r>
      <t>Fonte</t>
    </r>
    <r>
      <rPr>
        <sz val="10"/>
        <rFont val="Times New Roman"/>
        <family val="1"/>
      </rPr>
      <t>: Dati forniti dal ministero dell'Interno.</t>
    </r>
  </si>
</sst>
</file>

<file path=xl/styles.xml><?xml version="1.0" encoding="utf-8"?>
<styleSheet xmlns="http://schemas.openxmlformats.org/spreadsheetml/2006/main">
  <numFmts count="1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Lit.&quot;\ #,##0;\-&quot;Lit.&quot;\ #,##0"/>
    <numFmt numFmtId="165" formatCode="&quot;Lit.&quot;\ #,##0;[Red]\-&quot;Lit.&quot;\ #,##0"/>
    <numFmt numFmtId="166" formatCode="&quot;Lit.&quot;\ #,##0.00;\-&quot;Lit.&quot;\ #,##0.00"/>
    <numFmt numFmtId="167" formatCode="&quot;Lit.&quot;\ #,##0.00;[Red]\-&quot;Lit.&quot;\ #,##0.00"/>
    <numFmt numFmtId="168" formatCode="_-&quot;Lit.&quot;\ * #,##0_-;\-&quot;Lit.&quot;\ * #,##0_-;_-&quot;Lit.&quot;\ * &quot;-&quot;_-;_-@_-"/>
    <numFmt numFmtId="169" formatCode="_-&quot;Lit.&quot;\ * #,##0.00_-;\-&quot;Lit.&quot;\ * #,##0.00_-;_-&quot;Lit.&quot;\ * &quot;-&quot;??_-;_-@_-"/>
    <numFmt numFmtId="170" formatCode="General_)"/>
    <numFmt numFmtId="171" formatCode="0_)"/>
    <numFmt numFmtId="172" formatCode="0.0%"/>
    <numFmt numFmtId="173" formatCode="0.0"/>
  </numFmts>
  <fonts count="9">
    <font>
      <sz val="10"/>
      <name val="Courier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0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</cellStyleXfs>
  <cellXfs count="26">
    <xf numFmtId="170" fontId="0" fillId="0" borderId="0" xfId="0" applyAlignment="1">
      <alignment/>
    </xf>
    <xf numFmtId="3" fontId="5" fillId="0" borderId="0" xfId="0" applyNumberFormat="1" applyFont="1" applyAlignment="1">
      <alignment horizontal="right"/>
    </xf>
    <xf numFmtId="173" fontId="6" fillId="0" borderId="1" xfId="0" applyNumberFormat="1" applyFont="1" applyBorder="1" applyAlignment="1">
      <alignment horizontal="right" wrapText="1"/>
    </xf>
    <xf numFmtId="170" fontId="5" fillId="0" borderId="0" xfId="0" applyFont="1" applyAlignment="1" applyProtection="1">
      <alignment horizontal="left"/>
      <protection/>
    </xf>
    <xf numFmtId="173" fontId="6" fillId="0" borderId="1" xfId="0" applyNumberFormat="1" applyFont="1" applyBorder="1" applyAlignment="1">
      <alignment horizontal="left" wrapText="1"/>
    </xf>
    <xf numFmtId="3" fontId="6" fillId="0" borderId="0" xfId="0" applyNumberFormat="1" applyFont="1" applyAlignment="1" applyProtection="1">
      <alignment horizontal="left"/>
      <protection/>
    </xf>
    <xf numFmtId="173" fontId="6" fillId="0" borderId="0" xfId="0" applyNumberFormat="1" applyFont="1" applyBorder="1" applyAlignment="1">
      <alignment horizontal="right" wrapText="1"/>
    </xf>
    <xf numFmtId="3" fontId="6" fillId="0" borderId="2" xfId="0" applyNumberFormat="1" applyFont="1" applyBorder="1" applyAlignment="1" applyProtection="1">
      <alignment horizontal="left"/>
      <protection/>
    </xf>
    <xf numFmtId="170" fontId="5" fillId="0" borderId="0" xfId="0" applyFont="1" applyAlignment="1">
      <alignment/>
    </xf>
    <xf numFmtId="170" fontId="6" fillId="0" borderId="0" xfId="0" applyFont="1" applyAlignment="1" applyProtection="1">
      <alignment horizontal="left"/>
      <protection/>
    </xf>
    <xf numFmtId="170" fontId="7" fillId="0" borderId="0" xfId="0" applyFont="1" applyAlignment="1">
      <alignment horizontal="left"/>
    </xf>
    <xf numFmtId="170" fontId="6" fillId="0" borderId="2" xfId="0" applyFont="1" applyBorder="1" applyAlignment="1" applyProtection="1">
      <alignment horizontal="left"/>
      <protection/>
    </xf>
    <xf numFmtId="170" fontId="5" fillId="0" borderId="0" xfId="0" applyFont="1" applyAlignment="1">
      <alignment horizontal="right"/>
    </xf>
    <xf numFmtId="170" fontId="5" fillId="0" borderId="0" xfId="0" applyFont="1" applyBorder="1" applyAlignment="1">
      <alignment horizontal="right"/>
    </xf>
    <xf numFmtId="170" fontId="5" fillId="0" borderId="3" xfId="0" applyFont="1" applyBorder="1" applyAlignment="1">
      <alignment horizontal="right"/>
    </xf>
    <xf numFmtId="3" fontId="5" fillId="0" borderId="0" xfId="0" applyNumberFormat="1" applyFont="1" applyAlignment="1" applyProtection="1">
      <alignment horizontal="right"/>
      <protection/>
    </xf>
    <xf numFmtId="3" fontId="5" fillId="0" borderId="0" xfId="0" applyNumberFormat="1" applyFont="1" applyBorder="1" applyAlignment="1" applyProtection="1">
      <alignment horizontal="right"/>
      <protection/>
    </xf>
    <xf numFmtId="3" fontId="5" fillId="0" borderId="0" xfId="0" applyNumberFormat="1" applyFont="1" applyAlignment="1">
      <alignment/>
    </xf>
    <xf numFmtId="3" fontId="5" fillId="0" borderId="2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170" fontId="5" fillId="0" borderId="4" xfId="0" applyFont="1" applyBorder="1" applyAlignment="1">
      <alignment/>
    </xf>
    <xf numFmtId="171" fontId="5" fillId="0" borderId="0" xfId="0" applyNumberFormat="1" applyFont="1" applyAlignment="1" applyProtection="1">
      <alignment horizontal="right"/>
      <protection/>
    </xf>
    <xf numFmtId="170" fontId="5" fillId="0" borderId="0" xfId="0" applyFont="1" applyBorder="1" applyAlignment="1" applyProtection="1">
      <alignment horizontal="right"/>
      <protection/>
    </xf>
    <xf numFmtId="173" fontId="5" fillId="0" borderId="0" xfId="0" applyNumberFormat="1" applyFont="1" applyAlignment="1">
      <alignment horizontal="right"/>
    </xf>
    <xf numFmtId="173" fontId="5" fillId="0" borderId="2" xfId="0" applyNumberFormat="1" applyFont="1" applyBorder="1" applyAlignment="1">
      <alignment horizontal="right"/>
    </xf>
    <xf numFmtId="170" fontId="8" fillId="0" borderId="0" xfId="0" applyFont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H58"/>
  <sheetViews>
    <sheetView tabSelected="1" workbookViewId="0" topLeftCell="A1">
      <selection activeCell="A3" sqref="A3"/>
    </sheetView>
  </sheetViews>
  <sheetFormatPr defaultColWidth="9.625" defaultRowHeight="12.75"/>
  <cols>
    <col min="1" max="1" width="15.625" style="8" customWidth="1"/>
    <col min="2" max="26" width="9.625" style="12" customWidth="1"/>
    <col min="27" max="27" width="9.625" style="1" customWidth="1"/>
    <col min="28" max="33" width="9.625" style="12" customWidth="1"/>
    <col min="34" max="16384" width="9.625" style="8" customWidth="1"/>
  </cols>
  <sheetData>
    <row r="1" ht="15.75">
      <c r="A1" s="25" t="s">
        <v>37</v>
      </c>
    </row>
    <row r="2" ht="12.75">
      <c r="A2" s="9"/>
    </row>
    <row r="3" spans="1:28" ht="12.75">
      <c r="A3" s="9"/>
      <c r="AB3" s="13"/>
    </row>
    <row r="4" spans="1:28" ht="12.75">
      <c r="A4" s="3" t="s">
        <v>0</v>
      </c>
      <c r="AB4" s="13"/>
    </row>
    <row r="5" spans="1:34" s="12" customFormat="1" ht="38.25">
      <c r="A5" s="4" t="s">
        <v>38</v>
      </c>
      <c r="B5" s="2" t="s">
        <v>39</v>
      </c>
      <c r="C5" s="2" t="s">
        <v>40</v>
      </c>
      <c r="D5" s="2" t="s">
        <v>41</v>
      </c>
      <c r="E5" s="2" t="s">
        <v>42</v>
      </c>
      <c r="F5" s="2" t="s">
        <v>43</v>
      </c>
      <c r="G5" s="2" t="s">
        <v>44</v>
      </c>
      <c r="H5" s="2" t="s">
        <v>45</v>
      </c>
      <c r="I5" s="2" t="s">
        <v>46</v>
      </c>
      <c r="J5" s="2" t="s">
        <v>47</v>
      </c>
      <c r="K5" s="2" t="s">
        <v>48</v>
      </c>
      <c r="L5" s="2" t="s">
        <v>49</v>
      </c>
      <c r="M5" s="2" t="s">
        <v>50</v>
      </c>
      <c r="N5" s="2" t="s">
        <v>1</v>
      </c>
      <c r="O5" s="2" t="s">
        <v>51</v>
      </c>
      <c r="P5" s="2" t="s">
        <v>52</v>
      </c>
      <c r="Q5" s="2" t="s">
        <v>53</v>
      </c>
      <c r="R5" s="2" t="s">
        <v>54</v>
      </c>
      <c r="S5" s="2" t="s">
        <v>55</v>
      </c>
      <c r="T5" s="2" t="s">
        <v>2</v>
      </c>
      <c r="U5" s="2" t="s">
        <v>3</v>
      </c>
      <c r="V5" s="2" t="s">
        <v>56</v>
      </c>
      <c r="W5" s="2" t="s">
        <v>57</v>
      </c>
      <c r="X5" s="2" t="s">
        <v>4</v>
      </c>
      <c r="Y5" s="2" t="s">
        <v>58</v>
      </c>
      <c r="Z5" s="2" t="s">
        <v>59</v>
      </c>
      <c r="AA5" s="2" t="s">
        <v>60</v>
      </c>
      <c r="AB5" s="6"/>
      <c r="AC5" s="2" t="s">
        <v>5</v>
      </c>
      <c r="AD5" s="2" t="s">
        <v>6</v>
      </c>
      <c r="AE5" s="2" t="s">
        <v>7</v>
      </c>
      <c r="AF5" s="2" t="s">
        <v>8</v>
      </c>
      <c r="AG5" s="2" t="s">
        <v>9</v>
      </c>
      <c r="AH5" s="14"/>
    </row>
    <row r="6" spans="1:34" s="17" customFormat="1" ht="12.75">
      <c r="A6" s="5" t="s">
        <v>10</v>
      </c>
      <c r="B6" s="15" t="s">
        <v>11</v>
      </c>
      <c r="C6" s="15" t="s">
        <v>11</v>
      </c>
      <c r="D6" s="15" t="s">
        <v>11</v>
      </c>
      <c r="E6" s="15" t="s">
        <v>11</v>
      </c>
      <c r="F6" s="15">
        <v>2149</v>
      </c>
      <c r="G6" s="15" t="s">
        <v>11</v>
      </c>
      <c r="H6" s="15" t="s">
        <v>11</v>
      </c>
      <c r="I6" s="15" t="s">
        <v>11</v>
      </c>
      <c r="J6" s="15" t="s">
        <v>11</v>
      </c>
      <c r="K6" s="15" t="s">
        <v>11</v>
      </c>
      <c r="L6" s="15" t="s">
        <v>11</v>
      </c>
      <c r="M6" s="15">
        <v>4579</v>
      </c>
      <c r="N6" s="15" t="s">
        <v>11</v>
      </c>
      <c r="O6" s="15" t="s">
        <v>11</v>
      </c>
      <c r="P6" s="15" t="s">
        <v>11</v>
      </c>
      <c r="Q6" s="15" t="s">
        <v>11</v>
      </c>
      <c r="R6" s="15" t="s">
        <v>11</v>
      </c>
      <c r="S6" s="15" t="s">
        <v>11</v>
      </c>
      <c r="T6" s="15" t="s">
        <v>11</v>
      </c>
      <c r="U6" s="15" t="s">
        <v>11</v>
      </c>
      <c r="V6" s="15" t="s">
        <v>11</v>
      </c>
      <c r="W6" s="15" t="s">
        <v>11</v>
      </c>
      <c r="X6" s="15" t="s">
        <v>11</v>
      </c>
      <c r="Y6" s="15">
        <f>34142+31163</f>
        <v>65305</v>
      </c>
      <c r="Z6" s="15" t="s">
        <v>11</v>
      </c>
      <c r="AA6" s="1">
        <f>SUM(B6:Z6)</f>
        <v>72033</v>
      </c>
      <c r="AB6" s="16"/>
      <c r="AC6" s="15">
        <v>86532</v>
      </c>
      <c r="AD6" s="15">
        <v>77444</v>
      </c>
      <c r="AE6" s="1">
        <f aca="true" t="shared" si="0" ref="AE6:AE25">AA6</f>
        <v>72033</v>
      </c>
      <c r="AF6" s="15">
        <f>AD6-AE6</f>
        <v>5411</v>
      </c>
      <c r="AG6" s="15">
        <v>3006</v>
      </c>
      <c r="AH6" s="8"/>
    </row>
    <row r="7" spans="1:34" s="17" customFormat="1" ht="12.75">
      <c r="A7" s="5" t="s">
        <v>12</v>
      </c>
      <c r="B7" s="15">
        <v>565612</v>
      </c>
      <c r="C7" s="15">
        <v>381626</v>
      </c>
      <c r="D7" s="15">
        <v>198002</v>
      </c>
      <c r="E7" s="15">
        <v>346410</v>
      </c>
      <c r="F7" s="15">
        <v>124383</v>
      </c>
      <c r="G7" s="15">
        <v>134550</v>
      </c>
      <c r="H7" s="15">
        <v>159067</v>
      </c>
      <c r="I7" s="15">
        <v>50829</v>
      </c>
      <c r="J7" s="15" t="s">
        <v>11</v>
      </c>
      <c r="K7" s="15" t="s">
        <v>11</v>
      </c>
      <c r="L7" s="15">
        <v>420261</v>
      </c>
      <c r="M7" s="15">
        <v>85427</v>
      </c>
      <c r="N7" s="15">
        <v>42087</v>
      </c>
      <c r="O7" s="15" t="s">
        <v>11</v>
      </c>
      <c r="P7" s="15" t="s">
        <v>11</v>
      </c>
      <c r="Q7" s="15" t="s">
        <v>11</v>
      </c>
      <c r="R7" s="15">
        <v>73319</v>
      </c>
      <c r="S7" s="15">
        <v>44691</v>
      </c>
      <c r="T7" s="15">
        <v>34420</v>
      </c>
      <c r="U7" s="15" t="s">
        <v>11</v>
      </c>
      <c r="V7" s="15" t="s">
        <v>11</v>
      </c>
      <c r="W7" s="15" t="s">
        <v>11</v>
      </c>
      <c r="X7" s="15">
        <v>9367</v>
      </c>
      <c r="Y7" s="15">
        <f>29208</f>
        <v>29208</v>
      </c>
      <c r="Z7" s="15" t="s">
        <v>11</v>
      </c>
      <c r="AA7" s="1">
        <f>SUM(B7:Z7)</f>
        <v>2699259</v>
      </c>
      <c r="AB7" s="16"/>
      <c r="AC7" s="15">
        <v>3215909</v>
      </c>
      <c r="AD7" s="15">
        <v>2877383</v>
      </c>
      <c r="AE7" s="1">
        <f t="shared" si="0"/>
        <v>2699259</v>
      </c>
      <c r="AF7" s="15">
        <f>AD7-AE7</f>
        <v>178124</v>
      </c>
      <c r="AG7" s="1">
        <v>84862</v>
      </c>
      <c r="AH7" s="8"/>
    </row>
    <row r="8" spans="1:34" s="17" customFormat="1" ht="12.75">
      <c r="A8" s="5" t="s">
        <v>13</v>
      </c>
      <c r="B8" s="15">
        <v>1414283</v>
      </c>
      <c r="C8" s="15">
        <v>726753</v>
      </c>
      <c r="D8" s="15">
        <v>316439</v>
      </c>
      <c r="E8" s="15">
        <v>694103</v>
      </c>
      <c r="F8" s="15">
        <v>197767</v>
      </c>
      <c r="G8" s="15">
        <v>232321</v>
      </c>
      <c r="H8" s="15">
        <v>143353</v>
      </c>
      <c r="I8" s="15">
        <v>64387</v>
      </c>
      <c r="J8" s="15" t="s">
        <v>11</v>
      </c>
      <c r="K8" s="15">
        <v>88438</v>
      </c>
      <c r="L8" s="15">
        <v>1150261</v>
      </c>
      <c r="M8" s="15">
        <v>175698</v>
      </c>
      <c r="N8" s="15">
        <v>43758</v>
      </c>
      <c r="O8" s="15" t="s">
        <v>11</v>
      </c>
      <c r="P8" s="15">
        <v>52288</v>
      </c>
      <c r="Q8" s="15">
        <v>119119</v>
      </c>
      <c r="R8" s="15" t="s">
        <v>11</v>
      </c>
      <c r="S8" s="15">
        <v>75150</v>
      </c>
      <c r="T8" s="15">
        <v>65718</v>
      </c>
      <c r="U8" s="15" t="s">
        <v>11</v>
      </c>
      <c r="V8" s="15" t="s">
        <v>11</v>
      </c>
      <c r="W8" s="15">
        <v>15294</v>
      </c>
      <c r="X8" s="15">
        <v>8141</v>
      </c>
      <c r="Y8" s="15">
        <f>6782+32774</f>
        <v>39556</v>
      </c>
      <c r="Z8" s="15" t="s">
        <v>11</v>
      </c>
      <c r="AA8" s="1">
        <f>SUM(B8:Z8)</f>
        <v>5622827</v>
      </c>
      <c r="AB8" s="16"/>
      <c r="AC8" s="15">
        <v>6408179</v>
      </c>
      <c r="AD8" s="15">
        <v>5891290</v>
      </c>
      <c r="AE8" s="1">
        <f t="shared" si="0"/>
        <v>5622827</v>
      </c>
      <c r="AF8" s="15">
        <f>AD8-AE8</f>
        <v>268463</v>
      </c>
      <c r="AG8" s="15">
        <v>148892</v>
      </c>
      <c r="AH8" s="8"/>
    </row>
    <row r="9" spans="1:34" s="17" customFormat="1" ht="12.75">
      <c r="A9" s="5" t="s">
        <v>14</v>
      </c>
      <c r="B9" s="15">
        <v>890493</v>
      </c>
      <c r="C9" s="15">
        <v>297690</v>
      </c>
      <c r="D9" s="15">
        <v>113474</v>
      </c>
      <c r="E9" s="15">
        <v>289862</v>
      </c>
      <c r="F9" s="15">
        <v>95821</v>
      </c>
      <c r="G9" s="15">
        <v>117130</v>
      </c>
      <c r="H9" s="15">
        <v>52434</v>
      </c>
      <c r="I9" s="15" t="s">
        <v>11</v>
      </c>
      <c r="J9" s="15">
        <v>40258</v>
      </c>
      <c r="K9" s="15" t="s">
        <v>11</v>
      </c>
      <c r="L9" s="15">
        <v>454293</v>
      </c>
      <c r="M9" s="15">
        <v>89665</v>
      </c>
      <c r="N9" s="15">
        <v>29948</v>
      </c>
      <c r="O9" s="15">
        <v>137988</v>
      </c>
      <c r="P9" s="15" t="s">
        <v>11</v>
      </c>
      <c r="Q9" s="15" t="s">
        <v>11</v>
      </c>
      <c r="R9" s="15" t="s">
        <v>11</v>
      </c>
      <c r="S9" s="15">
        <v>23952</v>
      </c>
      <c r="T9" s="15" t="s">
        <v>11</v>
      </c>
      <c r="U9" s="15" t="s">
        <v>11</v>
      </c>
      <c r="V9" s="15" t="s">
        <v>11</v>
      </c>
      <c r="W9" s="15">
        <v>19483</v>
      </c>
      <c r="X9" s="15">
        <v>3383</v>
      </c>
      <c r="Y9" s="15">
        <f>49594+42344+21213</f>
        <v>113151</v>
      </c>
      <c r="Z9" s="15" t="s">
        <v>11</v>
      </c>
      <c r="AA9" s="1">
        <f>SUM(B9:Z9)</f>
        <v>2769025</v>
      </c>
      <c r="AB9" s="15"/>
      <c r="AC9" s="15">
        <v>3184112</v>
      </c>
      <c r="AD9" s="15">
        <v>2900223</v>
      </c>
      <c r="AE9" s="1">
        <f t="shared" si="0"/>
        <v>2769025</v>
      </c>
      <c r="AF9" s="15">
        <f>AD9-AE9</f>
        <v>131198</v>
      </c>
      <c r="AG9" s="1">
        <v>72008</v>
      </c>
      <c r="AH9" s="8"/>
    </row>
    <row r="10" spans="1:34" s="17" customFormat="1" ht="12.75">
      <c r="A10" s="5" t="s">
        <v>15</v>
      </c>
      <c r="B10" s="15">
        <v>241485</v>
      </c>
      <c r="C10" s="15">
        <v>212817</v>
      </c>
      <c r="D10" s="15">
        <v>89752</v>
      </c>
      <c r="E10" s="15">
        <v>124733</v>
      </c>
      <c r="F10" s="15">
        <v>50082</v>
      </c>
      <c r="G10" s="15">
        <v>65381</v>
      </c>
      <c r="H10" s="15">
        <v>30489</v>
      </c>
      <c r="I10" s="15" t="s">
        <v>11</v>
      </c>
      <c r="J10" s="15">
        <v>15141</v>
      </c>
      <c r="K10" s="15" t="s">
        <v>11</v>
      </c>
      <c r="L10" s="15">
        <v>150731</v>
      </c>
      <c r="M10" s="15">
        <v>41346</v>
      </c>
      <c r="N10" s="15">
        <v>15043</v>
      </c>
      <c r="O10" s="15" t="s">
        <v>11</v>
      </c>
      <c r="P10" s="15" t="s">
        <v>11</v>
      </c>
      <c r="Q10" s="15" t="s">
        <v>11</v>
      </c>
      <c r="R10" s="15" t="s">
        <v>11</v>
      </c>
      <c r="S10" s="15">
        <v>20060</v>
      </c>
      <c r="T10" s="15">
        <v>16669</v>
      </c>
      <c r="U10" s="15" t="s">
        <v>11</v>
      </c>
      <c r="V10" s="15" t="s">
        <v>11</v>
      </c>
      <c r="W10" s="15">
        <v>7282</v>
      </c>
      <c r="X10" s="15">
        <v>3379</v>
      </c>
      <c r="Y10" s="15" t="s">
        <v>11</v>
      </c>
      <c r="Z10" s="15" t="s">
        <v>11</v>
      </c>
      <c r="AA10" s="1">
        <f>SUM(B10:Z10)</f>
        <v>1084390</v>
      </c>
      <c r="AB10" s="15"/>
      <c r="AC10" s="15">
        <v>1328655</v>
      </c>
      <c r="AD10" s="15">
        <v>1147611</v>
      </c>
      <c r="AE10" s="1">
        <f t="shared" si="0"/>
        <v>1084390</v>
      </c>
      <c r="AF10" s="15">
        <f aca="true" t="shared" si="1" ref="AF10:AF25">AD10-AE10</f>
        <v>63221</v>
      </c>
      <c r="AG10" s="1">
        <v>29872</v>
      </c>
      <c r="AH10" s="8"/>
    </row>
    <row r="11" spans="1:34" s="17" customFormat="1" ht="12.75">
      <c r="A11" s="5" t="s">
        <v>16</v>
      </c>
      <c r="B11" s="15">
        <v>121275</v>
      </c>
      <c r="C11" s="15" t="s">
        <v>11</v>
      </c>
      <c r="D11" s="15" t="s">
        <v>11</v>
      </c>
      <c r="E11" s="15">
        <v>45203</v>
      </c>
      <c r="F11" s="15">
        <v>31150</v>
      </c>
      <c r="G11" s="15">
        <v>19056</v>
      </c>
      <c r="H11" s="15">
        <v>11101</v>
      </c>
      <c r="I11" s="15" t="s">
        <v>11</v>
      </c>
      <c r="J11" s="15" t="s">
        <v>11</v>
      </c>
      <c r="K11" s="15" t="s">
        <v>11</v>
      </c>
      <c r="L11" s="15">
        <v>47509</v>
      </c>
      <c r="M11" s="15">
        <v>39546</v>
      </c>
      <c r="N11" s="15" t="s">
        <v>11</v>
      </c>
      <c r="O11" s="15" t="s">
        <v>11</v>
      </c>
      <c r="P11" s="15" t="s">
        <v>11</v>
      </c>
      <c r="Q11" s="15" t="s">
        <v>11</v>
      </c>
      <c r="R11" s="15" t="s">
        <v>11</v>
      </c>
      <c r="S11" s="15" t="s">
        <v>11</v>
      </c>
      <c r="T11" s="15" t="s">
        <v>11</v>
      </c>
      <c r="U11" s="15" t="s">
        <v>11</v>
      </c>
      <c r="V11" s="15">
        <v>168143</v>
      </c>
      <c r="W11" s="15" t="s">
        <v>11</v>
      </c>
      <c r="X11" s="15">
        <v>13333</v>
      </c>
      <c r="Y11" s="15">
        <f>36057</f>
        <v>36057</v>
      </c>
      <c r="Z11" s="15" t="s">
        <v>11</v>
      </c>
      <c r="AA11" s="1">
        <f aca="true" t="shared" si="2" ref="AA11:AA25">SUM(B11:Z11)</f>
        <v>532373</v>
      </c>
      <c r="AB11" s="15"/>
      <c r="AC11" s="15">
        <v>628385</v>
      </c>
      <c r="AD11" s="15">
        <v>571692</v>
      </c>
      <c r="AE11" s="1">
        <f t="shared" si="0"/>
        <v>532373</v>
      </c>
      <c r="AF11" s="15">
        <f t="shared" si="1"/>
        <v>39319</v>
      </c>
      <c r="AG11" s="1">
        <v>26065</v>
      </c>
      <c r="AH11" s="8"/>
    </row>
    <row r="12" spans="1:34" s="17" customFormat="1" ht="12.75">
      <c r="A12" s="5" t="s">
        <v>17</v>
      </c>
      <c r="B12" s="15">
        <v>235655</v>
      </c>
      <c r="C12" s="15">
        <v>89093</v>
      </c>
      <c r="D12" s="15">
        <v>43214</v>
      </c>
      <c r="E12" s="15">
        <v>119431</v>
      </c>
      <c r="F12" s="15">
        <v>53636</v>
      </c>
      <c r="G12" s="15">
        <v>33588</v>
      </c>
      <c r="H12" s="15">
        <v>17436</v>
      </c>
      <c r="I12" s="15" t="s">
        <v>11</v>
      </c>
      <c r="J12" s="15">
        <v>18765</v>
      </c>
      <c r="K12" s="15" t="s">
        <v>11</v>
      </c>
      <c r="L12" s="15">
        <v>112669</v>
      </c>
      <c r="M12" s="15">
        <v>29940</v>
      </c>
      <c r="N12" s="15">
        <v>8957</v>
      </c>
      <c r="O12" s="15" t="s">
        <v>11</v>
      </c>
      <c r="P12" s="15" t="s">
        <v>11</v>
      </c>
      <c r="Q12" s="15" t="s">
        <v>11</v>
      </c>
      <c r="R12" s="15" t="s">
        <v>11</v>
      </c>
      <c r="S12" s="15" t="s">
        <v>11</v>
      </c>
      <c r="T12" s="15" t="s">
        <v>11</v>
      </c>
      <c r="U12" s="15" t="s">
        <v>11</v>
      </c>
      <c r="V12" s="15" t="s">
        <v>11</v>
      </c>
      <c r="W12" s="15" t="s">
        <v>11</v>
      </c>
      <c r="X12" s="15">
        <v>6712</v>
      </c>
      <c r="Y12" s="15">
        <f>6876</f>
        <v>6876</v>
      </c>
      <c r="Z12" s="15" t="s">
        <v>11</v>
      </c>
      <c r="AA12" s="1">
        <f t="shared" si="2"/>
        <v>775972</v>
      </c>
      <c r="AB12" s="15"/>
      <c r="AC12" s="15">
        <v>935175</v>
      </c>
      <c r="AD12" s="15">
        <v>814391</v>
      </c>
      <c r="AE12" s="1">
        <f t="shared" si="0"/>
        <v>775972</v>
      </c>
      <c r="AF12" s="15">
        <f t="shared" si="1"/>
        <v>38419</v>
      </c>
      <c r="AG12" s="1">
        <v>18905</v>
      </c>
      <c r="AH12" s="8"/>
    </row>
    <row r="13" spans="1:34" s="17" customFormat="1" ht="12.75">
      <c r="A13" s="5" t="s">
        <v>18</v>
      </c>
      <c r="B13" s="15">
        <v>524341</v>
      </c>
      <c r="C13" s="15">
        <v>895530</v>
      </c>
      <c r="D13" s="15">
        <v>215713</v>
      </c>
      <c r="E13" s="15">
        <v>287106</v>
      </c>
      <c r="F13" s="15">
        <v>96258</v>
      </c>
      <c r="G13" s="15">
        <v>160702</v>
      </c>
      <c r="H13" s="15">
        <v>54588</v>
      </c>
      <c r="I13" s="15">
        <v>41717</v>
      </c>
      <c r="J13" s="15" t="s">
        <v>11</v>
      </c>
      <c r="K13" s="15" t="s">
        <v>11</v>
      </c>
      <c r="L13" s="15">
        <v>245197</v>
      </c>
      <c r="M13" s="15">
        <v>77316</v>
      </c>
      <c r="N13" s="15">
        <v>28657</v>
      </c>
      <c r="O13" s="15" t="s">
        <v>11</v>
      </c>
      <c r="P13" s="15" t="s">
        <v>11</v>
      </c>
      <c r="Q13" s="15" t="s">
        <v>11</v>
      </c>
      <c r="R13" s="15" t="s">
        <v>11</v>
      </c>
      <c r="S13" s="15">
        <v>27454</v>
      </c>
      <c r="T13" s="15" t="s">
        <v>11</v>
      </c>
      <c r="U13" s="15" t="s">
        <v>11</v>
      </c>
      <c r="V13" s="15" t="s">
        <v>11</v>
      </c>
      <c r="W13" s="15">
        <v>9072</v>
      </c>
      <c r="X13" s="15">
        <v>2247</v>
      </c>
      <c r="Y13" s="15">
        <f>3677</f>
        <v>3677</v>
      </c>
      <c r="Z13" s="15" t="s">
        <v>11</v>
      </c>
      <c r="AA13" s="1">
        <f t="shared" si="2"/>
        <v>2669575</v>
      </c>
      <c r="AB13" s="15"/>
      <c r="AC13" s="15">
        <v>2982506</v>
      </c>
      <c r="AD13" s="15">
        <v>2789646</v>
      </c>
      <c r="AE13" s="1">
        <f t="shared" si="0"/>
        <v>2669575</v>
      </c>
      <c r="AF13" s="15">
        <f t="shared" si="1"/>
        <v>120071</v>
      </c>
      <c r="AG13" s="1">
        <v>69831</v>
      </c>
      <c r="AH13" s="8"/>
    </row>
    <row r="14" spans="1:34" s="17" customFormat="1" ht="12.75">
      <c r="A14" s="5" t="s">
        <v>19</v>
      </c>
      <c r="B14" s="15">
        <v>513084</v>
      </c>
      <c r="C14" s="15">
        <v>695413</v>
      </c>
      <c r="D14" s="15">
        <v>233991</v>
      </c>
      <c r="E14" s="15">
        <v>287929</v>
      </c>
      <c r="F14" s="15">
        <v>108727</v>
      </c>
      <c r="G14" s="15">
        <v>115205</v>
      </c>
      <c r="H14" s="15">
        <v>38520</v>
      </c>
      <c r="I14" s="15">
        <v>33770</v>
      </c>
      <c r="J14" s="15" t="s">
        <v>11</v>
      </c>
      <c r="K14" s="15" t="s">
        <v>11</v>
      </c>
      <c r="L14" s="15">
        <v>65181</v>
      </c>
      <c r="M14" s="15">
        <v>64050</v>
      </c>
      <c r="N14" s="15">
        <v>28013</v>
      </c>
      <c r="O14" s="15" t="s">
        <v>11</v>
      </c>
      <c r="P14" s="15" t="s">
        <v>11</v>
      </c>
      <c r="Q14" s="15" t="s">
        <v>11</v>
      </c>
      <c r="R14" s="15" t="s">
        <v>11</v>
      </c>
      <c r="S14" s="15">
        <v>20310</v>
      </c>
      <c r="T14" s="15">
        <v>5079</v>
      </c>
      <c r="U14" s="15" t="s">
        <v>11</v>
      </c>
      <c r="V14" s="15" t="s">
        <v>11</v>
      </c>
      <c r="W14" s="15">
        <v>36363</v>
      </c>
      <c r="X14" s="15">
        <v>3029</v>
      </c>
      <c r="Y14" s="15">
        <f>3224+6541</f>
        <v>9765</v>
      </c>
      <c r="Z14" s="15" t="s">
        <v>11</v>
      </c>
      <c r="AA14" s="1">
        <f t="shared" si="2"/>
        <v>2258429</v>
      </c>
      <c r="AB14" s="15"/>
      <c r="AC14" s="15">
        <v>2654910</v>
      </c>
      <c r="AD14" s="15">
        <v>2401960</v>
      </c>
      <c r="AE14" s="1">
        <f t="shared" si="0"/>
        <v>2258429</v>
      </c>
      <c r="AF14" s="15">
        <f t="shared" si="1"/>
        <v>143531</v>
      </c>
      <c r="AG14" s="1">
        <v>75512</v>
      </c>
      <c r="AH14" s="8"/>
    </row>
    <row r="15" spans="1:34" s="17" customFormat="1" ht="12.75">
      <c r="A15" s="5" t="s">
        <v>20</v>
      </c>
      <c r="B15" s="15">
        <v>123094</v>
      </c>
      <c r="C15" s="15">
        <v>162632</v>
      </c>
      <c r="D15" s="15">
        <v>49984</v>
      </c>
      <c r="E15" s="15">
        <v>85725</v>
      </c>
      <c r="F15" s="15">
        <v>31213</v>
      </c>
      <c r="G15" s="15">
        <v>18728</v>
      </c>
      <c r="H15" s="15">
        <v>6936</v>
      </c>
      <c r="I15" s="15" t="s">
        <v>11</v>
      </c>
      <c r="J15" s="15">
        <v>4657</v>
      </c>
      <c r="K15" s="15" t="s">
        <v>11</v>
      </c>
      <c r="L15" s="15">
        <v>7633</v>
      </c>
      <c r="M15" s="15">
        <v>11442</v>
      </c>
      <c r="N15" s="15">
        <v>5387</v>
      </c>
      <c r="O15" s="15" t="s">
        <v>11</v>
      </c>
      <c r="P15" s="15" t="s">
        <v>11</v>
      </c>
      <c r="Q15" s="15" t="s">
        <v>11</v>
      </c>
      <c r="R15" s="15" t="s">
        <v>11</v>
      </c>
      <c r="S15" s="15" t="s">
        <v>11</v>
      </c>
      <c r="T15" s="15" t="s">
        <v>11</v>
      </c>
      <c r="U15" s="15" t="s">
        <v>11</v>
      </c>
      <c r="V15" s="15" t="s">
        <v>11</v>
      </c>
      <c r="W15" s="15">
        <f>6686</f>
        <v>6686</v>
      </c>
      <c r="X15" s="15">
        <v>1140</v>
      </c>
      <c r="Y15" s="12"/>
      <c r="Z15" s="15" t="s">
        <v>11</v>
      </c>
      <c r="AA15" s="1">
        <f t="shared" si="2"/>
        <v>515257</v>
      </c>
      <c r="AB15" s="15"/>
      <c r="AC15" s="15">
        <v>612810</v>
      </c>
      <c r="AD15" s="15">
        <v>551609</v>
      </c>
      <c r="AE15" s="1">
        <f t="shared" si="0"/>
        <v>515257</v>
      </c>
      <c r="AF15" s="15">
        <f t="shared" si="1"/>
        <v>36352</v>
      </c>
      <c r="AG15" s="15">
        <v>17573</v>
      </c>
      <c r="AH15" s="8"/>
    </row>
    <row r="16" spans="1:34" s="17" customFormat="1" ht="12.75">
      <c r="A16" s="5" t="s">
        <v>21</v>
      </c>
      <c r="B16" s="15">
        <v>277890</v>
      </c>
      <c r="C16" s="15">
        <v>219951</v>
      </c>
      <c r="D16" s="15">
        <v>74110</v>
      </c>
      <c r="E16" s="15">
        <v>123695</v>
      </c>
      <c r="F16" s="15">
        <v>55482</v>
      </c>
      <c r="G16" s="15">
        <v>43420</v>
      </c>
      <c r="H16" s="15">
        <v>12134</v>
      </c>
      <c r="I16" s="15" t="s">
        <v>11</v>
      </c>
      <c r="J16" s="15">
        <v>14109</v>
      </c>
      <c r="K16" s="15" t="s">
        <v>11</v>
      </c>
      <c r="L16" s="15">
        <v>10525</v>
      </c>
      <c r="M16" s="15">
        <v>26850</v>
      </c>
      <c r="N16" s="15">
        <v>10199</v>
      </c>
      <c r="O16" s="15" t="s">
        <v>11</v>
      </c>
      <c r="P16" s="15" t="s">
        <v>11</v>
      </c>
      <c r="Q16" s="15" t="s">
        <v>11</v>
      </c>
      <c r="R16" s="15" t="s">
        <v>11</v>
      </c>
      <c r="S16" s="15" t="s">
        <v>11</v>
      </c>
      <c r="T16" s="15" t="s">
        <v>11</v>
      </c>
      <c r="U16" s="15" t="s">
        <v>11</v>
      </c>
      <c r="V16" s="15" t="s">
        <v>11</v>
      </c>
      <c r="W16" s="15">
        <v>9513</v>
      </c>
      <c r="X16" s="15">
        <v>1867</v>
      </c>
      <c r="Y16" s="15">
        <f>7575</f>
        <v>7575</v>
      </c>
      <c r="Z16" s="15" t="s">
        <v>11</v>
      </c>
      <c r="AA16" s="1">
        <f t="shared" si="2"/>
        <v>887320</v>
      </c>
      <c r="AB16" s="15"/>
      <c r="AC16" s="15">
        <v>1069372</v>
      </c>
      <c r="AD16" s="15">
        <v>953984</v>
      </c>
      <c r="AE16" s="1">
        <f t="shared" si="0"/>
        <v>887320</v>
      </c>
      <c r="AF16" s="15">
        <f t="shared" si="1"/>
        <v>66664</v>
      </c>
      <c r="AG16" s="1">
        <v>36330</v>
      </c>
      <c r="AH16" s="8"/>
    </row>
    <row r="17" spans="1:34" s="17" customFormat="1" ht="12.75">
      <c r="A17" s="5" t="s">
        <v>22</v>
      </c>
      <c r="B17" s="15">
        <v>867301</v>
      </c>
      <c r="C17" s="15">
        <v>609351</v>
      </c>
      <c r="D17" s="15">
        <v>201623</v>
      </c>
      <c r="E17" s="15">
        <v>384349</v>
      </c>
      <c r="F17" s="15">
        <v>328941</v>
      </c>
      <c r="G17" s="15">
        <v>173445</v>
      </c>
      <c r="H17" s="15">
        <v>83139</v>
      </c>
      <c r="I17" s="15" t="s">
        <v>11</v>
      </c>
      <c r="J17" s="15">
        <v>81363</v>
      </c>
      <c r="K17" s="15">
        <v>67948</v>
      </c>
      <c r="L17" s="15">
        <v>19981</v>
      </c>
      <c r="M17" s="15">
        <v>115385</v>
      </c>
      <c r="N17" s="15">
        <v>44770</v>
      </c>
      <c r="O17" s="15" t="s">
        <v>11</v>
      </c>
      <c r="P17" s="15" t="s">
        <v>11</v>
      </c>
      <c r="Q17" s="15" t="s">
        <v>11</v>
      </c>
      <c r="R17" s="15" t="s">
        <v>11</v>
      </c>
      <c r="S17" s="15" t="s">
        <v>11</v>
      </c>
      <c r="T17" s="15">
        <v>12343</v>
      </c>
      <c r="U17" s="15" t="s">
        <v>11</v>
      </c>
      <c r="V17" s="15" t="s">
        <v>11</v>
      </c>
      <c r="W17" s="15" t="s">
        <v>11</v>
      </c>
      <c r="X17" s="15">
        <v>14407</v>
      </c>
      <c r="Y17" s="15">
        <f>16864+6768+2838+5564+17881</f>
        <v>49915</v>
      </c>
      <c r="Z17" s="15" t="s">
        <v>11</v>
      </c>
      <c r="AA17" s="1">
        <f t="shared" si="2"/>
        <v>3054261</v>
      </c>
      <c r="AB17" s="15"/>
      <c r="AC17" s="15">
        <v>3721682</v>
      </c>
      <c r="AD17" s="15">
        <v>3264620</v>
      </c>
      <c r="AE17" s="1">
        <f t="shared" si="0"/>
        <v>3054261</v>
      </c>
      <c r="AF17" s="15">
        <f t="shared" si="1"/>
        <v>210359</v>
      </c>
      <c r="AG17" s="1">
        <v>88416</v>
      </c>
      <c r="AH17" s="8"/>
    </row>
    <row r="18" spans="1:34" s="17" customFormat="1" ht="12.75">
      <c r="A18" s="5" t="s">
        <v>23</v>
      </c>
      <c r="B18" s="15">
        <v>275587</v>
      </c>
      <c r="C18" s="15">
        <v>148516</v>
      </c>
      <c r="D18" s="15">
        <v>50661</v>
      </c>
      <c r="E18" s="15">
        <v>102935</v>
      </c>
      <c r="F18" s="15">
        <v>57812</v>
      </c>
      <c r="G18" s="15">
        <v>27205</v>
      </c>
      <c r="H18" s="15">
        <v>15994</v>
      </c>
      <c r="I18" s="15" t="s">
        <v>11</v>
      </c>
      <c r="J18" s="15">
        <v>13281</v>
      </c>
      <c r="K18" s="15" t="s">
        <v>11</v>
      </c>
      <c r="L18" s="15">
        <v>5813</v>
      </c>
      <c r="M18" s="15">
        <v>25095</v>
      </c>
      <c r="N18" s="15" t="s">
        <v>11</v>
      </c>
      <c r="O18" s="15" t="s">
        <v>11</v>
      </c>
      <c r="P18" s="15" t="s">
        <v>11</v>
      </c>
      <c r="Q18" s="15" t="s">
        <v>11</v>
      </c>
      <c r="R18" s="15" t="s">
        <v>11</v>
      </c>
      <c r="S18" s="15" t="s">
        <v>11</v>
      </c>
      <c r="T18" s="15" t="s">
        <v>11</v>
      </c>
      <c r="U18" s="15" t="s">
        <v>11</v>
      </c>
      <c r="V18" s="15" t="s">
        <v>11</v>
      </c>
      <c r="W18" s="15" t="s">
        <v>11</v>
      </c>
      <c r="X18" s="15">
        <v>2145</v>
      </c>
      <c r="Y18" s="15" t="s">
        <v>11</v>
      </c>
      <c r="Z18" s="15" t="s">
        <v>11</v>
      </c>
      <c r="AA18" s="1">
        <f t="shared" si="2"/>
        <v>725044</v>
      </c>
      <c r="AB18" s="15"/>
      <c r="AC18" s="15">
        <v>984201</v>
      </c>
      <c r="AD18" s="15">
        <v>789697</v>
      </c>
      <c r="AE18" s="1">
        <f t="shared" si="0"/>
        <v>725044</v>
      </c>
      <c r="AF18" s="15">
        <f t="shared" si="1"/>
        <v>64653</v>
      </c>
      <c r="AG18" s="1">
        <v>32326</v>
      </c>
      <c r="AH18" s="8"/>
    </row>
    <row r="19" spans="1:34" s="17" customFormat="1" ht="12.75">
      <c r="A19" s="5" t="s">
        <v>24</v>
      </c>
      <c r="B19" s="15">
        <v>82242</v>
      </c>
      <c r="C19" s="15" t="s">
        <v>11</v>
      </c>
      <c r="D19" s="15" t="s">
        <v>11</v>
      </c>
      <c r="E19" s="15">
        <v>26319</v>
      </c>
      <c r="F19" s="15">
        <v>13929</v>
      </c>
      <c r="G19" s="15" t="s">
        <v>11</v>
      </c>
      <c r="H19" s="15" t="s">
        <v>11</v>
      </c>
      <c r="I19" s="15" t="s">
        <v>11</v>
      </c>
      <c r="J19" s="15" t="s">
        <v>11</v>
      </c>
      <c r="K19" s="15" t="s">
        <v>11</v>
      </c>
      <c r="L19" s="15">
        <v>1719</v>
      </c>
      <c r="M19" s="15" t="s">
        <v>11</v>
      </c>
      <c r="N19" s="15" t="s">
        <v>11</v>
      </c>
      <c r="O19" s="15" t="s">
        <v>11</v>
      </c>
      <c r="P19" s="15" t="s">
        <v>11</v>
      </c>
      <c r="Q19" s="15" t="s">
        <v>11</v>
      </c>
      <c r="R19" s="15" t="s">
        <v>11</v>
      </c>
      <c r="S19" s="15">
        <v>3085</v>
      </c>
      <c r="T19" s="15" t="s">
        <v>11</v>
      </c>
      <c r="U19" s="15" t="s">
        <v>11</v>
      </c>
      <c r="V19" s="15" t="s">
        <v>11</v>
      </c>
      <c r="W19" s="15" t="s">
        <v>11</v>
      </c>
      <c r="X19" s="15">
        <v>860</v>
      </c>
      <c r="Y19" s="15">
        <f>48589</f>
        <v>48589</v>
      </c>
      <c r="Z19" s="15" t="s">
        <v>11</v>
      </c>
      <c r="AA19" s="1">
        <f t="shared" si="2"/>
        <v>176743</v>
      </c>
      <c r="AB19" s="15"/>
      <c r="AC19" s="15">
        <v>272082</v>
      </c>
      <c r="AD19" s="15">
        <v>198990</v>
      </c>
      <c r="AE19" s="1">
        <f t="shared" si="0"/>
        <v>176743</v>
      </c>
      <c r="AF19" s="15">
        <f t="shared" si="1"/>
        <v>22247</v>
      </c>
      <c r="AG19" s="1">
        <v>12534</v>
      </c>
      <c r="AH19" s="8"/>
    </row>
    <row r="20" spans="1:34" s="17" customFormat="1" ht="12.75">
      <c r="A20" s="5" t="s">
        <v>25</v>
      </c>
      <c r="B20" s="15">
        <f>701382+198588</f>
        <v>899970</v>
      </c>
      <c r="C20" s="15">
        <v>410419</v>
      </c>
      <c r="D20" s="15">
        <v>154560</v>
      </c>
      <c r="E20" s="15">
        <f>294371+209735</f>
        <v>504106</v>
      </c>
      <c r="F20" s="15">
        <v>276556</v>
      </c>
      <c r="G20" s="15">
        <v>147579</v>
      </c>
      <c r="H20" s="15">
        <v>103831</v>
      </c>
      <c r="I20" s="15" t="s">
        <v>11</v>
      </c>
      <c r="J20" s="15">
        <v>113934</v>
      </c>
      <c r="K20" s="15" t="s">
        <v>11</v>
      </c>
      <c r="L20" s="15">
        <v>7324</v>
      </c>
      <c r="M20" s="15">
        <v>90917</v>
      </c>
      <c r="N20" s="15">
        <v>29255</v>
      </c>
      <c r="O20" s="15" t="s">
        <v>11</v>
      </c>
      <c r="P20" s="15" t="s">
        <v>11</v>
      </c>
      <c r="Q20" s="15" t="s">
        <v>11</v>
      </c>
      <c r="R20" s="15" t="s">
        <v>11</v>
      </c>
      <c r="S20" s="15" t="s">
        <v>11</v>
      </c>
      <c r="T20" s="15" t="s">
        <v>11</v>
      </c>
      <c r="U20" s="15" t="s">
        <v>11</v>
      </c>
      <c r="V20" s="15" t="s">
        <v>11</v>
      </c>
      <c r="W20" s="15">
        <v>11492</v>
      </c>
      <c r="X20" s="15">
        <v>9999</v>
      </c>
      <c r="Y20" s="15">
        <f>9270+9682</f>
        <v>18952</v>
      </c>
      <c r="Z20" s="15" t="s">
        <v>11</v>
      </c>
      <c r="AA20" s="1">
        <f t="shared" si="2"/>
        <v>2778894</v>
      </c>
      <c r="AB20" s="15"/>
      <c r="AC20" s="15">
        <v>3678383</v>
      </c>
      <c r="AD20" s="15">
        <v>3026909</v>
      </c>
      <c r="AE20" s="1">
        <f t="shared" si="0"/>
        <v>2778894</v>
      </c>
      <c r="AF20" s="15">
        <f t="shared" si="1"/>
        <v>248015</v>
      </c>
      <c r="AG20" s="1">
        <v>111329</v>
      </c>
      <c r="AH20" s="8"/>
    </row>
    <row r="21" spans="1:34" s="17" customFormat="1" ht="12.75">
      <c r="A21" s="5" t="s">
        <v>26</v>
      </c>
      <c r="B21" s="15">
        <v>597855</v>
      </c>
      <c r="C21" s="15">
        <v>331145</v>
      </c>
      <c r="D21" s="15">
        <v>128941</v>
      </c>
      <c r="E21" s="15">
        <v>356696</v>
      </c>
      <c r="F21" s="15">
        <v>244583</v>
      </c>
      <c r="G21" s="15">
        <v>110640</v>
      </c>
      <c r="H21" s="15">
        <v>55588</v>
      </c>
      <c r="I21" s="15" t="s">
        <v>11</v>
      </c>
      <c r="J21" s="15">
        <v>112714</v>
      </c>
      <c r="K21" s="15" t="s">
        <v>11</v>
      </c>
      <c r="L21" s="15">
        <v>6533</v>
      </c>
      <c r="M21" s="15">
        <v>58915</v>
      </c>
      <c r="N21" s="15">
        <v>27214</v>
      </c>
      <c r="O21" s="15" t="s">
        <v>11</v>
      </c>
      <c r="P21" s="15" t="s">
        <v>11</v>
      </c>
      <c r="Q21" s="15" t="s">
        <v>11</v>
      </c>
      <c r="R21" s="15" t="s">
        <v>11</v>
      </c>
      <c r="S21" s="15" t="s">
        <v>11</v>
      </c>
      <c r="T21" s="15" t="s">
        <v>11</v>
      </c>
      <c r="U21" s="15" t="s">
        <v>11</v>
      </c>
      <c r="V21" s="15" t="s">
        <v>11</v>
      </c>
      <c r="W21" s="15" t="s">
        <v>11</v>
      </c>
      <c r="X21" s="15">
        <v>3429</v>
      </c>
      <c r="Y21" s="15">
        <f>36063</f>
        <v>36063</v>
      </c>
      <c r="Z21" s="15" t="s">
        <v>11</v>
      </c>
      <c r="AA21" s="1">
        <f t="shared" si="2"/>
        <v>2070316</v>
      </c>
      <c r="AB21" s="15"/>
      <c r="AC21" s="15">
        <v>2687159</v>
      </c>
      <c r="AD21" s="15">
        <v>2270409</v>
      </c>
      <c r="AE21" s="1">
        <f t="shared" si="0"/>
        <v>2070316</v>
      </c>
      <c r="AF21" s="15">
        <f t="shared" si="1"/>
        <v>200093</v>
      </c>
      <c r="AG21" s="1">
        <v>83330</v>
      </c>
      <c r="AH21" s="8"/>
    </row>
    <row r="22" spans="1:34" s="17" customFormat="1" ht="12.75">
      <c r="A22" s="5" t="s">
        <v>27</v>
      </c>
      <c r="B22" s="15">
        <v>121835</v>
      </c>
      <c r="C22" s="15">
        <v>57899</v>
      </c>
      <c r="D22" s="15">
        <v>18556</v>
      </c>
      <c r="E22" s="15">
        <v>59602</v>
      </c>
      <c r="F22" s="15">
        <v>19185</v>
      </c>
      <c r="G22" s="15">
        <v>7708</v>
      </c>
      <c r="H22" s="15">
        <v>3638</v>
      </c>
      <c r="I22" s="15" t="s">
        <v>11</v>
      </c>
      <c r="J22" s="15">
        <v>12889</v>
      </c>
      <c r="K22" s="15">
        <v>1688</v>
      </c>
      <c r="L22" s="15">
        <v>925</v>
      </c>
      <c r="M22" s="15">
        <v>5433</v>
      </c>
      <c r="N22" s="15" t="s">
        <v>11</v>
      </c>
      <c r="O22" s="15" t="s">
        <v>11</v>
      </c>
      <c r="P22" s="15" t="s">
        <v>11</v>
      </c>
      <c r="Q22" s="15" t="s">
        <v>11</v>
      </c>
      <c r="R22" s="15" t="s">
        <v>11</v>
      </c>
      <c r="S22" s="15" t="s">
        <v>11</v>
      </c>
      <c r="T22" s="15" t="s">
        <v>11</v>
      </c>
      <c r="U22" s="15" t="s">
        <v>11</v>
      </c>
      <c r="V22" s="15" t="s">
        <v>11</v>
      </c>
      <c r="W22" s="15" t="s">
        <v>11</v>
      </c>
      <c r="X22" s="15">
        <v>315</v>
      </c>
      <c r="Y22" s="15">
        <f>448+743+8403</f>
        <v>9594</v>
      </c>
      <c r="Z22" s="15" t="s">
        <v>11</v>
      </c>
      <c r="AA22" s="1">
        <f t="shared" si="2"/>
        <v>319267</v>
      </c>
      <c r="AB22" s="16"/>
      <c r="AC22" s="15">
        <v>430229</v>
      </c>
      <c r="AD22" s="15">
        <v>354833</v>
      </c>
      <c r="AE22" s="1">
        <f t="shared" si="0"/>
        <v>319267</v>
      </c>
      <c r="AF22" s="15">
        <f t="shared" si="1"/>
        <v>35566</v>
      </c>
      <c r="AG22" s="1">
        <v>13395</v>
      </c>
      <c r="AH22" s="8"/>
    </row>
    <row r="23" spans="1:34" s="17" customFormat="1" ht="12.75">
      <c r="A23" s="5" t="s">
        <v>28</v>
      </c>
      <c r="B23" s="15">
        <v>306594</v>
      </c>
      <c r="C23" s="15" t="s">
        <v>11</v>
      </c>
      <c r="D23" s="15">
        <v>100429</v>
      </c>
      <c r="E23" s="15">
        <v>182973</v>
      </c>
      <c r="F23" s="15">
        <v>114557</v>
      </c>
      <c r="G23" s="15" t="s">
        <v>11</v>
      </c>
      <c r="H23" s="15">
        <v>19897</v>
      </c>
      <c r="I23" s="15" t="s">
        <v>11</v>
      </c>
      <c r="J23" s="15">
        <v>59295</v>
      </c>
      <c r="K23" s="15">
        <v>9218</v>
      </c>
      <c r="L23" s="15">
        <v>4921</v>
      </c>
      <c r="M23" s="15" t="s">
        <v>11</v>
      </c>
      <c r="N23" s="15" t="s">
        <v>11</v>
      </c>
      <c r="O23" s="15" t="s">
        <v>11</v>
      </c>
      <c r="P23" s="15" t="s">
        <v>11</v>
      </c>
      <c r="Q23" s="15" t="s">
        <v>11</v>
      </c>
      <c r="R23" s="15" t="s">
        <v>11</v>
      </c>
      <c r="S23" s="15" t="s">
        <v>11</v>
      </c>
      <c r="T23" s="15" t="s">
        <v>11</v>
      </c>
      <c r="U23" s="15">
        <v>144225</v>
      </c>
      <c r="V23" s="15" t="s">
        <v>11</v>
      </c>
      <c r="W23" s="15" t="s">
        <v>11</v>
      </c>
      <c r="X23" s="15">
        <v>4318</v>
      </c>
      <c r="Y23" s="15" t="s">
        <v>11</v>
      </c>
      <c r="Z23" s="15" t="s">
        <v>11</v>
      </c>
      <c r="AA23" s="1">
        <f t="shared" si="2"/>
        <v>946427</v>
      </c>
      <c r="AB23" s="16"/>
      <c r="AC23" s="15">
        <v>1465205</v>
      </c>
      <c r="AD23" s="15">
        <v>1075812</v>
      </c>
      <c r="AE23" s="1">
        <f t="shared" si="0"/>
        <v>946427</v>
      </c>
      <c r="AF23" s="15">
        <f t="shared" si="1"/>
        <v>129385</v>
      </c>
      <c r="AG23" s="1">
        <v>60032</v>
      </c>
      <c r="AH23" s="8"/>
    </row>
    <row r="24" spans="1:34" s="17" customFormat="1" ht="12.75">
      <c r="A24" s="5" t="s">
        <v>29</v>
      </c>
      <c r="B24" s="15">
        <v>755255</v>
      </c>
      <c r="C24" s="15">
        <v>289338</v>
      </c>
      <c r="D24" s="15">
        <v>111062</v>
      </c>
      <c r="E24" s="15">
        <v>358923</v>
      </c>
      <c r="F24" s="15">
        <v>208146</v>
      </c>
      <c r="G24" s="15">
        <v>128682</v>
      </c>
      <c r="H24" s="15">
        <v>110712</v>
      </c>
      <c r="I24" s="15" t="s">
        <v>11</v>
      </c>
      <c r="J24" s="15">
        <v>143962</v>
      </c>
      <c r="K24" s="15" t="s">
        <v>11</v>
      </c>
      <c r="L24" s="15">
        <v>6375</v>
      </c>
      <c r="M24" s="15">
        <v>52929</v>
      </c>
      <c r="N24" s="15">
        <v>17293</v>
      </c>
      <c r="O24" s="15" t="s">
        <v>11</v>
      </c>
      <c r="P24" s="15" t="s">
        <v>11</v>
      </c>
      <c r="Q24" s="15" t="s">
        <v>11</v>
      </c>
      <c r="R24" s="15" t="s">
        <v>11</v>
      </c>
      <c r="S24" s="15" t="s">
        <v>11</v>
      </c>
      <c r="T24" s="15" t="s">
        <v>11</v>
      </c>
      <c r="U24" s="15" t="s">
        <v>11</v>
      </c>
      <c r="V24" s="15" t="s">
        <v>11</v>
      </c>
      <c r="W24" s="15" t="s">
        <v>11</v>
      </c>
      <c r="X24" s="15">
        <f>5295</f>
        <v>5295</v>
      </c>
      <c r="Y24" s="15" t="s">
        <v>11</v>
      </c>
      <c r="Z24" s="15">
        <v>239737</v>
      </c>
      <c r="AA24" s="1">
        <f t="shared" si="2"/>
        <v>2427709</v>
      </c>
      <c r="AB24" s="16"/>
      <c r="AC24" s="15">
        <v>3593150</v>
      </c>
      <c r="AD24" s="15">
        <v>2744495</v>
      </c>
      <c r="AE24" s="1">
        <f t="shared" si="0"/>
        <v>2427709</v>
      </c>
      <c r="AF24" s="15">
        <f t="shared" si="1"/>
        <v>316786</v>
      </c>
      <c r="AG24" s="1">
        <v>115401</v>
      </c>
      <c r="AH24" s="8"/>
    </row>
    <row r="25" spans="1:34" s="17" customFormat="1" ht="12.75">
      <c r="A25" s="5" t="s">
        <v>30</v>
      </c>
      <c r="B25" s="15">
        <v>256459</v>
      </c>
      <c r="C25" s="15">
        <v>134846</v>
      </c>
      <c r="D25" s="15">
        <v>63354</v>
      </c>
      <c r="E25" s="15">
        <v>131714</v>
      </c>
      <c r="F25" s="15">
        <v>59293</v>
      </c>
      <c r="G25" s="15">
        <v>26512</v>
      </c>
      <c r="H25" s="15">
        <v>18578</v>
      </c>
      <c r="I25" s="15" t="s">
        <v>11</v>
      </c>
      <c r="J25" s="15">
        <v>31272</v>
      </c>
      <c r="K25" s="15" t="s">
        <v>11</v>
      </c>
      <c r="L25" s="15">
        <v>3778</v>
      </c>
      <c r="M25" s="15">
        <v>27940</v>
      </c>
      <c r="N25" s="15" t="s">
        <v>11</v>
      </c>
      <c r="O25" s="15" t="s">
        <v>11</v>
      </c>
      <c r="P25" s="15" t="s">
        <v>11</v>
      </c>
      <c r="Q25" s="15" t="s">
        <v>11</v>
      </c>
      <c r="R25" s="15" t="s">
        <v>11</v>
      </c>
      <c r="S25" s="15" t="s">
        <v>11</v>
      </c>
      <c r="T25" s="15" t="s">
        <v>11</v>
      </c>
      <c r="U25" s="15" t="s">
        <v>11</v>
      </c>
      <c r="V25" s="15" t="s">
        <v>11</v>
      </c>
      <c r="W25" s="15" t="s">
        <v>11</v>
      </c>
      <c r="X25" s="15">
        <v>80948</v>
      </c>
      <c r="Y25" s="15">
        <v>13373</v>
      </c>
      <c r="Z25" s="15" t="s">
        <v>11</v>
      </c>
      <c r="AA25" s="1">
        <f t="shared" si="2"/>
        <v>848067</v>
      </c>
      <c r="AB25" s="16"/>
      <c r="AC25" s="15">
        <v>1114907</v>
      </c>
      <c r="AD25" s="15">
        <v>930369</v>
      </c>
      <c r="AE25" s="1">
        <f t="shared" si="0"/>
        <v>848067</v>
      </c>
      <c r="AF25" s="15">
        <f t="shared" si="1"/>
        <v>82302</v>
      </c>
      <c r="AG25" s="1">
        <v>33628</v>
      </c>
      <c r="AH25" s="8"/>
    </row>
    <row r="26" spans="1:34" s="17" customFormat="1" ht="12.75">
      <c r="A26" s="7" t="s">
        <v>31</v>
      </c>
      <c r="B26" s="18">
        <f>SUM(B6:B25)</f>
        <v>9070310</v>
      </c>
      <c r="C26" s="18">
        <f aca="true" t="shared" si="3" ref="C26:S26">SUM(C6:C25)</f>
        <v>5663019</v>
      </c>
      <c r="D26" s="18">
        <f t="shared" si="3"/>
        <v>2163865</v>
      </c>
      <c r="E26" s="18">
        <f t="shared" si="3"/>
        <v>4511814</v>
      </c>
      <c r="F26" s="18">
        <f t="shared" si="3"/>
        <v>2169670</v>
      </c>
      <c r="G26" s="18">
        <f t="shared" si="3"/>
        <v>1561852</v>
      </c>
      <c r="H26" s="18">
        <f t="shared" si="3"/>
        <v>937435</v>
      </c>
      <c r="I26" s="18">
        <f t="shared" si="3"/>
        <v>190703</v>
      </c>
      <c r="J26" s="18">
        <f t="shared" si="3"/>
        <v>661640</v>
      </c>
      <c r="K26" s="18">
        <f t="shared" si="3"/>
        <v>167292</v>
      </c>
      <c r="L26" s="18">
        <f t="shared" si="3"/>
        <v>2721629</v>
      </c>
      <c r="M26" s="18">
        <f t="shared" si="3"/>
        <v>1022473</v>
      </c>
      <c r="N26" s="18">
        <f t="shared" si="3"/>
        <v>330581</v>
      </c>
      <c r="O26" s="18">
        <f t="shared" si="3"/>
        <v>137988</v>
      </c>
      <c r="P26" s="18">
        <f t="shared" si="3"/>
        <v>52288</v>
      </c>
      <c r="Q26" s="18">
        <f t="shared" si="3"/>
        <v>119119</v>
      </c>
      <c r="R26" s="18">
        <f t="shared" si="3"/>
        <v>73319</v>
      </c>
      <c r="S26" s="18">
        <f t="shared" si="3"/>
        <v>214702</v>
      </c>
      <c r="T26" s="18">
        <f aca="true" t="shared" si="4" ref="T26:Z26">SUM(T6:T25)</f>
        <v>134229</v>
      </c>
      <c r="U26" s="18">
        <f t="shared" si="4"/>
        <v>144225</v>
      </c>
      <c r="V26" s="18">
        <f t="shared" si="4"/>
        <v>168143</v>
      </c>
      <c r="W26" s="18">
        <f t="shared" si="4"/>
        <v>115185</v>
      </c>
      <c r="X26" s="18">
        <f>SUM(X6:X25)</f>
        <v>174314</v>
      </c>
      <c r="Y26" s="18">
        <f t="shared" si="4"/>
        <v>487656</v>
      </c>
      <c r="Z26" s="18">
        <f t="shared" si="4"/>
        <v>239737</v>
      </c>
      <c r="AA26" s="18">
        <f>SUM(AA6:AA25)</f>
        <v>33233188</v>
      </c>
      <c r="AB26" s="19"/>
      <c r="AC26" s="18">
        <f>SUM(AC6:AC25)</f>
        <v>41053543</v>
      </c>
      <c r="AD26" s="18">
        <f>SUM(AD6:AD25)</f>
        <v>35633367</v>
      </c>
      <c r="AE26" s="18">
        <f>SUM(AE6:AE25)</f>
        <v>33233188</v>
      </c>
      <c r="AF26" s="18">
        <f>SUM(AF6:AF25)</f>
        <v>2400179</v>
      </c>
      <c r="AG26" s="18">
        <f>SUM(AG6:AG25)</f>
        <v>1133247</v>
      </c>
      <c r="AH26" s="20"/>
    </row>
    <row r="27" spans="28:32" ht="12.75">
      <c r="AB27" s="13"/>
      <c r="AC27" s="21"/>
      <c r="AD27" s="21"/>
      <c r="AE27" s="21"/>
      <c r="AF27" s="21"/>
    </row>
    <row r="28" ht="12.75">
      <c r="AB28" s="13"/>
    </row>
    <row r="29" spans="28:33" ht="12.75">
      <c r="AB29" s="13"/>
      <c r="AG29" s="13"/>
    </row>
    <row r="30" spans="1:33" ht="12.75">
      <c r="A30" s="8" t="s">
        <v>32</v>
      </c>
      <c r="AB30" s="13"/>
      <c r="AG30" s="13"/>
    </row>
    <row r="31" spans="1:33" ht="51">
      <c r="A31" s="4" t="s">
        <v>38</v>
      </c>
      <c r="B31" s="2" t="s">
        <v>39</v>
      </c>
      <c r="C31" s="2" t="s">
        <v>40</v>
      </c>
      <c r="D31" s="2" t="s">
        <v>41</v>
      </c>
      <c r="E31" s="2" t="s">
        <v>42</v>
      </c>
      <c r="F31" s="2" t="s">
        <v>43</v>
      </c>
      <c r="G31" s="2" t="s">
        <v>44</v>
      </c>
      <c r="H31" s="2" t="s">
        <v>45</v>
      </c>
      <c r="I31" s="2" t="s">
        <v>46</v>
      </c>
      <c r="J31" s="2" t="s">
        <v>47</v>
      </c>
      <c r="K31" s="2" t="s">
        <v>48</v>
      </c>
      <c r="L31" s="2" t="s">
        <v>49</v>
      </c>
      <c r="M31" s="2" t="s">
        <v>50</v>
      </c>
      <c r="N31" s="2" t="s">
        <v>1</v>
      </c>
      <c r="O31" s="2" t="s">
        <v>51</v>
      </c>
      <c r="P31" s="2" t="s">
        <v>52</v>
      </c>
      <c r="Q31" s="2" t="s">
        <v>53</v>
      </c>
      <c r="R31" s="2" t="s">
        <v>54</v>
      </c>
      <c r="S31" s="2" t="s">
        <v>55</v>
      </c>
      <c r="T31" s="2" t="s">
        <v>2</v>
      </c>
      <c r="U31" s="2" t="s">
        <v>3</v>
      </c>
      <c r="V31" s="2" t="s">
        <v>56</v>
      </c>
      <c r="W31" s="2" t="s">
        <v>57</v>
      </c>
      <c r="X31" s="2" t="s">
        <v>4</v>
      </c>
      <c r="Y31" s="2" t="s">
        <v>58</v>
      </c>
      <c r="Z31" s="2" t="s">
        <v>59</v>
      </c>
      <c r="AA31" s="2" t="s">
        <v>60</v>
      </c>
      <c r="AB31" s="22"/>
      <c r="AC31" s="2" t="s">
        <v>33</v>
      </c>
      <c r="AD31" s="2" t="s">
        <v>34</v>
      </c>
      <c r="AE31" s="2" t="s">
        <v>35</v>
      </c>
      <c r="AF31" s="2" t="s">
        <v>36</v>
      </c>
      <c r="AG31" s="13"/>
    </row>
    <row r="32" spans="1:33" ht="12.75">
      <c r="A32" s="9" t="s">
        <v>10</v>
      </c>
      <c r="B32" s="23" t="s">
        <v>11</v>
      </c>
      <c r="C32" s="23" t="s">
        <v>11</v>
      </c>
      <c r="D32" s="23" t="s">
        <v>11</v>
      </c>
      <c r="E32" s="23" t="s">
        <v>11</v>
      </c>
      <c r="F32" s="23">
        <f aca="true" t="shared" si="5" ref="C32:R47">F6/$AA6*100</f>
        <v>2.983354851248733</v>
      </c>
      <c r="G32" s="23" t="s">
        <v>11</v>
      </c>
      <c r="H32" s="23" t="s">
        <v>11</v>
      </c>
      <c r="I32" s="23" t="s">
        <v>11</v>
      </c>
      <c r="J32" s="23" t="s">
        <v>11</v>
      </c>
      <c r="K32" s="23" t="s">
        <v>11</v>
      </c>
      <c r="L32" s="23" t="s">
        <v>11</v>
      </c>
      <c r="M32" s="23">
        <f t="shared" si="5"/>
        <v>6.356808684908306</v>
      </c>
      <c r="N32" s="23" t="s">
        <v>11</v>
      </c>
      <c r="O32" s="23" t="s">
        <v>11</v>
      </c>
      <c r="P32" s="23" t="s">
        <v>11</v>
      </c>
      <c r="Q32" s="23" t="s">
        <v>11</v>
      </c>
      <c r="R32" s="23" t="s">
        <v>11</v>
      </c>
      <c r="S32" s="23" t="s">
        <v>11</v>
      </c>
      <c r="T32" s="23" t="s">
        <v>11</v>
      </c>
      <c r="U32" s="23" t="s">
        <v>11</v>
      </c>
      <c r="V32" s="23" t="s">
        <v>11</v>
      </c>
      <c r="W32" s="23" t="s">
        <v>11</v>
      </c>
      <c r="X32" s="23" t="s">
        <v>11</v>
      </c>
      <c r="Y32" s="23">
        <f>Y6/$AA6*100</f>
        <v>90.65983646384296</v>
      </c>
      <c r="Z32" s="23" t="s">
        <v>11</v>
      </c>
      <c r="AA32" s="23">
        <f aca="true" t="shared" si="6" ref="AA32:AA52">AA6/$AA6*100</f>
        <v>100</v>
      </c>
      <c r="AB32" s="13"/>
      <c r="AC32" s="23">
        <f>AD6/AC6*100</f>
        <v>89.49752692645495</v>
      </c>
      <c r="AD32" s="23">
        <f>AE6/AD6*100</f>
        <v>93.01301585661898</v>
      </c>
      <c r="AE32" s="23">
        <f>AF6/AD6*100</f>
        <v>6.986984143381024</v>
      </c>
      <c r="AF32" s="23">
        <f>AG6/AF6*100</f>
        <v>55.55350212530031</v>
      </c>
      <c r="AG32" s="13"/>
    </row>
    <row r="33" spans="1:33" ht="12.75">
      <c r="A33" s="9" t="s">
        <v>12</v>
      </c>
      <c r="B33" s="23">
        <f aca="true" t="shared" si="7" ref="B33:B48">B7/$AA7*100</f>
        <v>20.954343395724532</v>
      </c>
      <c r="C33" s="23">
        <f t="shared" si="5"/>
        <v>14.138176440274904</v>
      </c>
      <c r="D33" s="23">
        <f t="shared" si="5"/>
        <v>7.335420572831285</v>
      </c>
      <c r="E33" s="23">
        <f t="shared" si="5"/>
        <v>12.833522088839938</v>
      </c>
      <c r="F33" s="23">
        <f t="shared" si="5"/>
        <v>4.608042429422297</v>
      </c>
      <c r="G33" s="23">
        <f t="shared" si="5"/>
        <v>4.984701356927957</v>
      </c>
      <c r="H33" s="23">
        <f t="shared" si="5"/>
        <v>5.892987668097059</v>
      </c>
      <c r="I33" s="23">
        <f t="shared" si="5"/>
        <v>1.8830723543016805</v>
      </c>
      <c r="J33" s="23" t="s">
        <v>11</v>
      </c>
      <c r="K33" s="23" t="s">
        <v>11</v>
      </c>
      <c r="L33" s="23">
        <f t="shared" si="5"/>
        <v>15.569495183678187</v>
      </c>
      <c r="M33" s="23">
        <f t="shared" si="5"/>
        <v>3.164831533394906</v>
      </c>
      <c r="N33" s="23">
        <f t="shared" si="5"/>
        <v>1.559205693118</v>
      </c>
      <c r="O33" s="23" t="s">
        <v>11</v>
      </c>
      <c r="P33" s="23" t="s">
        <v>11</v>
      </c>
      <c r="Q33" s="23" t="s">
        <v>11</v>
      </c>
      <c r="R33" s="23">
        <f t="shared" si="5"/>
        <v>2.7162639820780443</v>
      </c>
      <c r="S33" s="23">
        <f>S7/$AA7*100</f>
        <v>1.6556766134705858</v>
      </c>
      <c r="T33" s="23">
        <f>T7/$AA7*100</f>
        <v>1.2751647767035323</v>
      </c>
      <c r="U33" s="23" t="s">
        <v>11</v>
      </c>
      <c r="V33" s="23" t="s">
        <v>11</v>
      </c>
      <c r="W33" s="23" t="s">
        <v>11</v>
      </c>
      <c r="X33" s="23">
        <f aca="true" t="shared" si="8" ref="X33:X52">X7/$AA7*100</f>
        <v>0.3470211639564784</v>
      </c>
      <c r="Y33" s="23">
        <f>Y7/$AA7*100</f>
        <v>1.0820747471806151</v>
      </c>
      <c r="Z33" s="23" t="s">
        <v>11</v>
      </c>
      <c r="AA33" s="23">
        <f t="shared" si="6"/>
        <v>100</v>
      </c>
      <c r="AB33" s="13"/>
      <c r="AC33" s="23">
        <f aca="true" t="shared" si="9" ref="AC33:AD48">AD7/AC7*100</f>
        <v>89.47339616885925</v>
      </c>
      <c r="AD33" s="23">
        <f t="shared" si="9"/>
        <v>93.8095137143717</v>
      </c>
      <c r="AE33" s="23">
        <f aca="true" t="shared" si="10" ref="AE33:AE48">AF7/AD7*100</f>
        <v>6.190486285628294</v>
      </c>
      <c r="AF33" s="23">
        <f aca="true" t="shared" si="11" ref="AF33:AF48">AG7/AF7*100</f>
        <v>47.64209202577979</v>
      </c>
      <c r="AG33" s="13"/>
    </row>
    <row r="34" spans="1:33" ht="12.75">
      <c r="A34" s="9" t="s">
        <v>13</v>
      </c>
      <c r="B34" s="23">
        <f t="shared" si="7"/>
        <v>25.152525588996426</v>
      </c>
      <c r="C34" s="23">
        <f t="shared" si="5"/>
        <v>12.925046422377925</v>
      </c>
      <c r="D34" s="23">
        <f t="shared" si="5"/>
        <v>5.627756287006518</v>
      </c>
      <c r="E34" s="23">
        <f t="shared" si="5"/>
        <v>12.344377659138365</v>
      </c>
      <c r="F34" s="23">
        <f t="shared" si="5"/>
        <v>3.51721651759871</v>
      </c>
      <c r="G34" s="23">
        <f t="shared" si="5"/>
        <v>4.131747250982468</v>
      </c>
      <c r="H34" s="23">
        <f t="shared" si="5"/>
        <v>2.5494826712612713</v>
      </c>
      <c r="I34" s="23">
        <f t="shared" si="5"/>
        <v>1.1451001426862324</v>
      </c>
      <c r="J34" s="23" t="s">
        <v>11</v>
      </c>
      <c r="K34" s="23">
        <f t="shared" si="5"/>
        <v>1.5728387161831583</v>
      </c>
      <c r="L34" s="23">
        <f t="shared" si="5"/>
        <v>20.456987205901942</v>
      </c>
      <c r="M34" s="23">
        <f t="shared" si="5"/>
        <v>3.1247271168044115</v>
      </c>
      <c r="N34" s="23">
        <f t="shared" si="5"/>
        <v>0.778220635278304</v>
      </c>
      <c r="O34" s="23" t="s">
        <v>11</v>
      </c>
      <c r="P34" s="23">
        <f t="shared" si="5"/>
        <v>0.9299236842961734</v>
      </c>
      <c r="Q34" s="23">
        <f t="shared" si="5"/>
        <v>2.118489507146494</v>
      </c>
      <c r="R34" s="23" t="s">
        <v>11</v>
      </c>
      <c r="S34" s="23">
        <f>S8/$AA8*100</f>
        <v>1.3365163111011598</v>
      </c>
      <c r="T34" s="23">
        <f>T8/$AA8*100</f>
        <v>1.1687715094204392</v>
      </c>
      <c r="U34" s="23" t="s">
        <v>11</v>
      </c>
      <c r="V34" s="23" t="s">
        <v>11</v>
      </c>
      <c r="W34" s="23">
        <f>W8/$AA8*100</f>
        <v>0.27199840934106634</v>
      </c>
      <c r="X34" s="23">
        <f t="shared" si="8"/>
        <v>0.14478482087391273</v>
      </c>
      <c r="Y34" s="23">
        <f>Y8/$AA8*100</f>
        <v>0.7034895436050229</v>
      </c>
      <c r="Z34" s="23" t="s">
        <v>11</v>
      </c>
      <c r="AA34" s="23">
        <f t="shared" si="6"/>
        <v>100</v>
      </c>
      <c r="AC34" s="23">
        <f t="shared" si="9"/>
        <v>91.93391757627245</v>
      </c>
      <c r="AD34" s="23">
        <f t="shared" si="9"/>
        <v>95.44305237053344</v>
      </c>
      <c r="AE34" s="23">
        <f t="shared" si="10"/>
        <v>4.556947629466551</v>
      </c>
      <c r="AF34" s="23">
        <f t="shared" si="11"/>
        <v>55.46090150225543</v>
      </c>
      <c r="AG34" s="13"/>
    </row>
    <row r="35" spans="1:33" ht="12.75">
      <c r="A35" s="9" t="s">
        <v>14</v>
      </c>
      <c r="B35" s="23">
        <f t="shared" si="7"/>
        <v>32.15908126506623</v>
      </c>
      <c r="C35" s="23">
        <f t="shared" si="5"/>
        <v>10.750715504554853</v>
      </c>
      <c r="D35" s="23">
        <f t="shared" si="5"/>
        <v>4.097976724659402</v>
      </c>
      <c r="E35" s="23">
        <f t="shared" si="5"/>
        <v>10.468016720686885</v>
      </c>
      <c r="F35" s="23">
        <f t="shared" si="5"/>
        <v>3.4604599091738066</v>
      </c>
      <c r="G35" s="23">
        <f t="shared" si="5"/>
        <v>4.230008757595182</v>
      </c>
      <c r="H35" s="23">
        <f t="shared" si="5"/>
        <v>1.8935907043092786</v>
      </c>
      <c r="I35" s="23" t="s">
        <v>11</v>
      </c>
      <c r="J35" s="23">
        <f t="shared" si="5"/>
        <v>1.4538691416653875</v>
      </c>
      <c r="K35" s="23" t="s">
        <v>11</v>
      </c>
      <c r="L35" s="23">
        <f t="shared" si="5"/>
        <v>16.40624407508058</v>
      </c>
      <c r="M35" s="23">
        <f t="shared" si="5"/>
        <v>3.2381433898213268</v>
      </c>
      <c r="N35" s="23">
        <f t="shared" si="5"/>
        <v>1.0815359196829208</v>
      </c>
      <c r="O35" s="23">
        <f t="shared" si="5"/>
        <v>4.983270284666986</v>
      </c>
      <c r="P35" s="23" t="s">
        <v>11</v>
      </c>
      <c r="Q35" s="23" t="s">
        <v>11</v>
      </c>
      <c r="R35" s="23" t="s">
        <v>11</v>
      </c>
      <c r="S35" s="23">
        <f>S9/$AA9*100</f>
        <v>0.8649976074611099</v>
      </c>
      <c r="T35" s="23" t="s">
        <v>11</v>
      </c>
      <c r="U35" s="23" t="s">
        <v>11</v>
      </c>
      <c r="V35" s="23" t="s">
        <v>11</v>
      </c>
      <c r="W35" s="23">
        <f>W9/$AA9*100</f>
        <v>0.7036050595426188</v>
      </c>
      <c r="X35" s="23">
        <f t="shared" si="8"/>
        <v>0.12217296701907711</v>
      </c>
      <c r="Y35" s="23">
        <f>Y9/$AA9*100</f>
        <v>4.086311969014364</v>
      </c>
      <c r="Z35" s="23" t="s">
        <v>11</v>
      </c>
      <c r="AA35" s="23">
        <f t="shared" si="6"/>
        <v>100</v>
      </c>
      <c r="AC35" s="23">
        <f t="shared" si="9"/>
        <v>91.08420181199656</v>
      </c>
      <c r="AD35" s="23">
        <f t="shared" si="9"/>
        <v>95.47627889303685</v>
      </c>
      <c r="AE35" s="23">
        <f t="shared" si="10"/>
        <v>4.523721106963154</v>
      </c>
      <c r="AF35" s="23">
        <f t="shared" si="11"/>
        <v>54.88498300278968</v>
      </c>
      <c r="AG35" s="13"/>
    </row>
    <row r="36" spans="1:32" ht="12.75">
      <c r="A36" s="9" t="s">
        <v>15</v>
      </c>
      <c r="B36" s="23">
        <f t="shared" si="7"/>
        <v>22.26920203985651</v>
      </c>
      <c r="C36" s="23">
        <f t="shared" si="5"/>
        <v>19.625503739429544</v>
      </c>
      <c r="D36" s="23">
        <f t="shared" si="5"/>
        <v>8.276727007810843</v>
      </c>
      <c r="E36" s="23">
        <f t="shared" si="5"/>
        <v>11.502595929508756</v>
      </c>
      <c r="F36" s="23">
        <f t="shared" si="5"/>
        <v>4.618449081972353</v>
      </c>
      <c r="G36" s="23">
        <f t="shared" si="5"/>
        <v>6.029288355665397</v>
      </c>
      <c r="H36" s="23">
        <f t="shared" si="5"/>
        <v>2.811626813231402</v>
      </c>
      <c r="I36" s="23" t="s">
        <v>11</v>
      </c>
      <c r="J36" s="23">
        <f t="shared" si="5"/>
        <v>1.3962688700559762</v>
      </c>
      <c r="K36" s="23" t="s">
        <v>11</v>
      </c>
      <c r="L36" s="23">
        <f t="shared" si="5"/>
        <v>13.900072852018186</v>
      </c>
      <c r="M36" s="23">
        <f t="shared" si="5"/>
        <v>3.8128348656848554</v>
      </c>
      <c r="N36" s="23">
        <f t="shared" si="5"/>
        <v>1.3872315310912127</v>
      </c>
      <c r="O36" s="23" t="s">
        <v>11</v>
      </c>
      <c r="P36" s="23" t="s">
        <v>11</v>
      </c>
      <c r="Q36" s="23" t="s">
        <v>11</v>
      </c>
      <c r="R36" s="23" t="s">
        <v>11</v>
      </c>
      <c r="S36" s="23">
        <f>S10/$AA10*100</f>
        <v>1.849887955440386</v>
      </c>
      <c r="T36" s="23">
        <f>T10/$AA10*100</f>
        <v>1.5371775837106576</v>
      </c>
      <c r="U36" s="23" t="s">
        <v>11</v>
      </c>
      <c r="V36" s="23" t="s">
        <v>11</v>
      </c>
      <c r="W36" s="23">
        <f>W10/$AA10*100</f>
        <v>0.6715296157286584</v>
      </c>
      <c r="X36" s="23">
        <f t="shared" si="8"/>
        <v>0.31160375879526736</v>
      </c>
      <c r="Y36" s="23" t="s">
        <v>11</v>
      </c>
      <c r="Z36" s="23" t="s">
        <v>11</v>
      </c>
      <c r="AA36" s="23">
        <f t="shared" si="6"/>
        <v>100</v>
      </c>
      <c r="AC36" s="23">
        <f t="shared" si="9"/>
        <v>86.37388938437743</v>
      </c>
      <c r="AD36" s="23">
        <f t="shared" si="9"/>
        <v>94.49107755153968</v>
      </c>
      <c r="AE36" s="23">
        <f t="shared" si="10"/>
        <v>5.508922448460323</v>
      </c>
      <c r="AF36" s="23">
        <f t="shared" si="11"/>
        <v>47.25012258584964</v>
      </c>
    </row>
    <row r="37" spans="1:32" ht="12.75">
      <c r="A37" s="9" t="s">
        <v>16</v>
      </c>
      <c r="B37" s="23">
        <f t="shared" si="7"/>
        <v>22.780080883140204</v>
      </c>
      <c r="C37" s="23">
        <f t="shared" si="5"/>
        <v>0</v>
      </c>
      <c r="D37" s="23">
        <f t="shared" si="5"/>
        <v>0</v>
      </c>
      <c r="E37" s="23">
        <f t="shared" si="5"/>
        <v>8.490851339192634</v>
      </c>
      <c r="F37" s="23">
        <f t="shared" si="5"/>
        <v>5.851160746318841</v>
      </c>
      <c r="G37" s="23">
        <f t="shared" si="5"/>
        <v>3.5794452385827227</v>
      </c>
      <c r="H37" s="23">
        <f t="shared" si="5"/>
        <v>2.0851921491134977</v>
      </c>
      <c r="I37" s="23" t="s">
        <v>11</v>
      </c>
      <c r="J37" s="23" t="s">
        <v>11</v>
      </c>
      <c r="K37" s="23" t="s">
        <v>11</v>
      </c>
      <c r="L37" s="23">
        <f t="shared" si="5"/>
        <v>8.924006288823813</v>
      </c>
      <c r="M37" s="23">
        <f t="shared" si="5"/>
        <v>7.428250493544939</v>
      </c>
      <c r="N37" s="23" t="s">
        <v>11</v>
      </c>
      <c r="O37" s="23" t="s">
        <v>11</v>
      </c>
      <c r="P37" s="23" t="s">
        <v>11</v>
      </c>
      <c r="Q37" s="23" t="s">
        <v>11</v>
      </c>
      <c r="R37" s="23" t="s">
        <v>11</v>
      </c>
      <c r="S37" s="23" t="s">
        <v>11</v>
      </c>
      <c r="T37" s="23" t="s">
        <v>11</v>
      </c>
      <c r="U37" s="23" t="s">
        <v>11</v>
      </c>
      <c r="V37" s="23">
        <f>V11/$AA11*100</f>
        <v>31.583682868965933</v>
      </c>
      <c r="W37" s="23" t="s">
        <v>11</v>
      </c>
      <c r="X37" s="23">
        <f t="shared" si="8"/>
        <v>2.5044470700054284</v>
      </c>
      <c r="Y37" s="23">
        <f aca="true" t="shared" si="12" ref="Y37:Y43">Y11/$AA11*100</f>
        <v>6.772882922311988</v>
      </c>
      <c r="Z37" s="23" t="s">
        <v>11</v>
      </c>
      <c r="AA37" s="23">
        <f t="shared" si="6"/>
        <v>100</v>
      </c>
      <c r="AC37" s="23">
        <f t="shared" si="9"/>
        <v>90.97798324275723</v>
      </c>
      <c r="AD37" s="23">
        <f t="shared" si="9"/>
        <v>93.12234559867902</v>
      </c>
      <c r="AE37" s="23">
        <f t="shared" si="10"/>
        <v>6.877654401320991</v>
      </c>
      <c r="AF37" s="23">
        <f t="shared" si="11"/>
        <v>66.29110608102953</v>
      </c>
    </row>
    <row r="38" spans="1:32" ht="12.75">
      <c r="A38" s="9" t="s">
        <v>17</v>
      </c>
      <c r="B38" s="23">
        <f t="shared" si="7"/>
        <v>30.36900816008825</v>
      </c>
      <c r="C38" s="23">
        <f t="shared" si="5"/>
        <v>11.481470980911682</v>
      </c>
      <c r="D38" s="23">
        <f t="shared" si="5"/>
        <v>5.5690153768434945</v>
      </c>
      <c r="E38" s="23">
        <f t="shared" si="5"/>
        <v>15.391148134211027</v>
      </c>
      <c r="F38" s="23">
        <f t="shared" si="5"/>
        <v>6.912105075956348</v>
      </c>
      <c r="G38" s="23">
        <f t="shared" si="5"/>
        <v>4.328506698695313</v>
      </c>
      <c r="H38" s="23">
        <f t="shared" si="5"/>
        <v>2.2469882933920293</v>
      </c>
      <c r="I38" s="23" t="s">
        <v>11</v>
      </c>
      <c r="J38" s="23">
        <f t="shared" si="5"/>
        <v>2.4182573598016424</v>
      </c>
      <c r="K38" s="23" t="s">
        <v>11</v>
      </c>
      <c r="L38" s="23">
        <f t="shared" si="5"/>
        <v>14.51972493852871</v>
      </c>
      <c r="M38" s="23">
        <f t="shared" si="5"/>
        <v>3.8583866428170093</v>
      </c>
      <c r="N38" s="23">
        <f t="shared" si="5"/>
        <v>1.1542942271112875</v>
      </c>
      <c r="O38" s="23" t="s">
        <v>11</v>
      </c>
      <c r="P38" s="23" t="s">
        <v>11</v>
      </c>
      <c r="Q38" s="23" t="s">
        <v>11</v>
      </c>
      <c r="R38" s="23" t="s">
        <v>11</v>
      </c>
      <c r="S38" s="23" t="s">
        <v>11</v>
      </c>
      <c r="T38" s="23" t="s">
        <v>11</v>
      </c>
      <c r="U38" s="23" t="s">
        <v>11</v>
      </c>
      <c r="V38" s="23" t="s">
        <v>11</v>
      </c>
      <c r="W38" s="23" t="s">
        <v>11</v>
      </c>
      <c r="X38" s="23">
        <f t="shared" si="8"/>
        <v>0.8649796642146882</v>
      </c>
      <c r="Y38" s="23">
        <f t="shared" si="12"/>
        <v>0.8861144474285154</v>
      </c>
      <c r="Z38" s="23" t="s">
        <v>11</v>
      </c>
      <c r="AA38" s="23">
        <f t="shared" si="6"/>
        <v>100</v>
      </c>
      <c r="AC38" s="23">
        <f t="shared" si="9"/>
        <v>87.08434250274013</v>
      </c>
      <c r="AD38" s="23">
        <f t="shared" si="9"/>
        <v>95.28248715911644</v>
      </c>
      <c r="AE38" s="23">
        <f t="shared" si="10"/>
        <v>4.717512840883556</v>
      </c>
      <c r="AF38" s="23">
        <f t="shared" si="11"/>
        <v>49.20742341029178</v>
      </c>
    </row>
    <row r="39" spans="1:32" ht="12.75">
      <c r="A39" s="9" t="s">
        <v>18</v>
      </c>
      <c r="B39" s="23">
        <f t="shared" si="7"/>
        <v>19.641366135058952</v>
      </c>
      <c r="C39" s="23">
        <f t="shared" si="5"/>
        <v>33.545789123736924</v>
      </c>
      <c r="D39" s="23">
        <f t="shared" si="5"/>
        <v>8.080424786716987</v>
      </c>
      <c r="E39" s="23">
        <f t="shared" si="5"/>
        <v>10.75474560557392</v>
      </c>
      <c r="F39" s="23">
        <f t="shared" si="5"/>
        <v>3.6057424871000068</v>
      </c>
      <c r="G39" s="23">
        <f t="shared" si="5"/>
        <v>6.019759699577648</v>
      </c>
      <c r="H39" s="23">
        <f t="shared" si="5"/>
        <v>2.044819868331101</v>
      </c>
      <c r="I39" s="23">
        <f t="shared" si="5"/>
        <v>1.5626831986364873</v>
      </c>
      <c r="J39" s="23" t="s">
        <v>11</v>
      </c>
      <c r="K39" s="23" t="s">
        <v>11</v>
      </c>
      <c r="L39" s="23">
        <f t="shared" si="5"/>
        <v>9.18487025088263</v>
      </c>
      <c r="M39" s="23">
        <f t="shared" si="5"/>
        <v>2.896191341318375</v>
      </c>
      <c r="N39" s="23">
        <f t="shared" si="5"/>
        <v>1.0734667503254263</v>
      </c>
      <c r="O39" s="23" t="s">
        <v>11</v>
      </c>
      <c r="P39" s="23" t="s">
        <v>11</v>
      </c>
      <c r="Q39" s="23" t="s">
        <v>11</v>
      </c>
      <c r="R39" s="23" t="s">
        <v>11</v>
      </c>
      <c r="S39" s="23">
        <f>S13/$AA13*100</f>
        <v>1.028403397544553</v>
      </c>
      <c r="T39" s="23" t="s">
        <v>11</v>
      </c>
      <c r="U39" s="23" t="s">
        <v>11</v>
      </c>
      <c r="V39" s="23" t="s">
        <v>11</v>
      </c>
      <c r="W39" s="23">
        <f>W13/$AA13*100</f>
        <v>0.339829373589429</v>
      </c>
      <c r="X39" s="23">
        <f t="shared" si="8"/>
        <v>0.0841707013288632</v>
      </c>
      <c r="Y39" s="23">
        <f t="shared" si="12"/>
        <v>0.13773728027869606</v>
      </c>
      <c r="Z39" s="23" t="s">
        <v>11</v>
      </c>
      <c r="AA39" s="23">
        <f t="shared" si="6"/>
        <v>100</v>
      </c>
      <c r="AC39" s="23">
        <f t="shared" si="9"/>
        <v>93.5336257496213</v>
      </c>
      <c r="AD39" s="23">
        <f t="shared" si="9"/>
        <v>95.69583380830399</v>
      </c>
      <c r="AE39" s="23">
        <f t="shared" si="10"/>
        <v>4.304166191696007</v>
      </c>
      <c r="AF39" s="23">
        <f t="shared" si="11"/>
        <v>58.158089796870186</v>
      </c>
    </row>
    <row r="40" spans="1:32" ht="12.75">
      <c r="A40" s="9" t="s">
        <v>19</v>
      </c>
      <c r="B40" s="23">
        <f t="shared" si="7"/>
        <v>22.71862431805472</v>
      </c>
      <c r="C40" s="23">
        <f t="shared" si="5"/>
        <v>30.79189117745123</v>
      </c>
      <c r="D40" s="23">
        <f t="shared" si="5"/>
        <v>10.360786192525866</v>
      </c>
      <c r="E40" s="23">
        <f t="shared" si="5"/>
        <v>12.749083544357603</v>
      </c>
      <c r="F40" s="23">
        <f t="shared" si="5"/>
        <v>4.814275764259138</v>
      </c>
      <c r="G40" s="23">
        <f t="shared" si="5"/>
        <v>5.101112321883929</v>
      </c>
      <c r="H40" s="23">
        <f t="shared" si="5"/>
        <v>1.705610404400581</v>
      </c>
      <c r="I40" s="23">
        <f t="shared" si="5"/>
        <v>1.4952872107115167</v>
      </c>
      <c r="J40" s="23" t="s">
        <v>11</v>
      </c>
      <c r="K40" s="23" t="s">
        <v>11</v>
      </c>
      <c r="L40" s="23">
        <f t="shared" si="5"/>
        <v>2.88612128165198</v>
      </c>
      <c r="M40" s="23">
        <f t="shared" si="5"/>
        <v>2.8360422222704367</v>
      </c>
      <c r="N40" s="23">
        <f t="shared" si="5"/>
        <v>1.2403754999603707</v>
      </c>
      <c r="O40" s="23" t="s">
        <v>11</v>
      </c>
      <c r="P40" s="23" t="s">
        <v>11</v>
      </c>
      <c r="Q40" s="23" t="s">
        <v>11</v>
      </c>
      <c r="R40" s="23" t="s">
        <v>11</v>
      </c>
      <c r="S40" s="23">
        <f>S14/$AA14*100</f>
        <v>0.8992976976473469</v>
      </c>
      <c r="T40" s="23">
        <f>T14/$AA14*100</f>
        <v>0.22489084226247538</v>
      </c>
      <c r="U40" s="23" t="s">
        <v>11</v>
      </c>
      <c r="V40" s="23" t="s">
        <v>11</v>
      </c>
      <c r="W40" s="23">
        <f>W14/$AA14*100</f>
        <v>1.6101015351821995</v>
      </c>
      <c r="X40" s="23">
        <f t="shared" si="8"/>
        <v>0.13411977972298444</v>
      </c>
      <c r="Y40" s="23">
        <f t="shared" si="12"/>
        <v>0.4323802076576239</v>
      </c>
      <c r="Z40" s="23" t="s">
        <v>11</v>
      </c>
      <c r="AA40" s="23">
        <f t="shared" si="6"/>
        <v>100</v>
      </c>
      <c r="AC40" s="23">
        <f t="shared" si="9"/>
        <v>90.47237006150868</v>
      </c>
      <c r="AD40" s="23">
        <f t="shared" si="9"/>
        <v>94.02442172226016</v>
      </c>
      <c r="AE40" s="23">
        <f t="shared" si="10"/>
        <v>5.975578277739846</v>
      </c>
      <c r="AF40" s="23">
        <f t="shared" si="11"/>
        <v>52.6102375096669</v>
      </c>
    </row>
    <row r="41" spans="1:32" ht="12.75">
      <c r="A41" s="9" t="s">
        <v>20</v>
      </c>
      <c r="B41" s="23">
        <f t="shared" si="7"/>
        <v>23.88982585389427</v>
      </c>
      <c r="C41" s="23">
        <f t="shared" si="5"/>
        <v>31.563278131107392</v>
      </c>
      <c r="D41" s="23">
        <f t="shared" si="5"/>
        <v>9.700790091158392</v>
      </c>
      <c r="E41" s="23">
        <f t="shared" si="5"/>
        <v>16.63732855642912</v>
      </c>
      <c r="F41" s="23">
        <f t="shared" si="5"/>
        <v>6.057753703491656</v>
      </c>
      <c r="G41" s="23">
        <f t="shared" si="5"/>
        <v>3.6346910376763444</v>
      </c>
      <c r="H41" s="23">
        <f t="shared" si="5"/>
        <v>1.3461243612410894</v>
      </c>
      <c r="I41" s="23" t="s">
        <v>11</v>
      </c>
      <c r="J41" s="23">
        <f t="shared" si="5"/>
        <v>0.9038208117502528</v>
      </c>
      <c r="K41" s="23" t="s">
        <v>11</v>
      </c>
      <c r="L41" s="23">
        <f t="shared" si="5"/>
        <v>1.4813966622481598</v>
      </c>
      <c r="M41" s="23">
        <f t="shared" si="5"/>
        <v>2.2206394090715893</v>
      </c>
      <c r="N41" s="23">
        <f t="shared" si="5"/>
        <v>1.0454976836801828</v>
      </c>
      <c r="O41" s="23" t="s">
        <v>11</v>
      </c>
      <c r="P41" s="23" t="s">
        <v>11</v>
      </c>
      <c r="Q41" s="23" t="s">
        <v>11</v>
      </c>
      <c r="R41" s="23" t="s">
        <v>11</v>
      </c>
      <c r="S41" s="23" t="s">
        <v>11</v>
      </c>
      <c r="T41" s="23" t="s">
        <v>11</v>
      </c>
      <c r="U41" s="23" t="s">
        <v>11</v>
      </c>
      <c r="V41" s="23" t="s">
        <v>11</v>
      </c>
      <c r="W41" s="23">
        <f>W15/$AA15*100</f>
        <v>1.2976048845527572</v>
      </c>
      <c r="X41" s="23">
        <f t="shared" si="8"/>
        <v>0.22124881369879495</v>
      </c>
      <c r="Y41" s="23">
        <f t="shared" si="12"/>
        <v>0</v>
      </c>
      <c r="Z41" s="23" t="s">
        <v>11</v>
      </c>
      <c r="AA41" s="23">
        <f t="shared" si="6"/>
        <v>100</v>
      </c>
      <c r="AC41" s="23">
        <f t="shared" si="9"/>
        <v>90.01305461725494</v>
      </c>
      <c r="AD41" s="23">
        <f t="shared" si="9"/>
        <v>93.40982471279476</v>
      </c>
      <c r="AE41" s="23">
        <f t="shared" si="10"/>
        <v>6.590175287205248</v>
      </c>
      <c r="AF41" s="23">
        <f t="shared" si="11"/>
        <v>48.34121919014084</v>
      </c>
    </row>
    <row r="42" spans="1:32" ht="12.75">
      <c r="A42" s="9" t="s">
        <v>21</v>
      </c>
      <c r="B42" s="23">
        <f t="shared" si="7"/>
        <v>31.31790109543344</v>
      </c>
      <c r="C42" s="23">
        <f t="shared" si="5"/>
        <v>24.78823874137853</v>
      </c>
      <c r="D42" s="23">
        <f t="shared" si="5"/>
        <v>8.35211648559708</v>
      </c>
      <c r="E42" s="23">
        <f t="shared" si="5"/>
        <v>13.940292115584004</v>
      </c>
      <c r="F42" s="23">
        <f t="shared" si="5"/>
        <v>6.25276112338277</v>
      </c>
      <c r="G42" s="23">
        <f t="shared" si="5"/>
        <v>4.89338682775098</v>
      </c>
      <c r="H42" s="23">
        <f t="shared" si="5"/>
        <v>1.3674886174097283</v>
      </c>
      <c r="I42" s="23" t="s">
        <v>11</v>
      </c>
      <c r="J42" s="23">
        <f t="shared" si="5"/>
        <v>1.5900689717351126</v>
      </c>
      <c r="K42" s="23" t="s">
        <v>11</v>
      </c>
      <c r="L42" s="23">
        <f t="shared" si="5"/>
        <v>1.186156065455529</v>
      </c>
      <c r="M42" s="23">
        <f t="shared" si="5"/>
        <v>3.025965829689402</v>
      </c>
      <c r="N42" s="23">
        <f t="shared" si="5"/>
        <v>1.1494162196276427</v>
      </c>
      <c r="O42" s="23" t="s">
        <v>11</v>
      </c>
      <c r="P42" s="23" t="s">
        <v>11</v>
      </c>
      <c r="Q42" s="23" t="s">
        <v>11</v>
      </c>
      <c r="R42" s="23" t="s">
        <v>11</v>
      </c>
      <c r="S42" s="23" t="s">
        <v>11</v>
      </c>
      <c r="T42" s="23" t="s">
        <v>11</v>
      </c>
      <c r="U42" s="23" t="s">
        <v>11</v>
      </c>
      <c r="V42" s="23" t="s">
        <v>11</v>
      </c>
      <c r="W42" s="23">
        <f>W16/$AA16*100</f>
        <v>1.0721047649100663</v>
      </c>
      <c r="X42" s="23">
        <f t="shared" si="8"/>
        <v>0.21040887165847721</v>
      </c>
      <c r="Y42" s="23">
        <f t="shared" si="12"/>
        <v>0.8536942703872334</v>
      </c>
      <c r="Z42" s="23" t="s">
        <v>11</v>
      </c>
      <c r="AA42" s="23">
        <f t="shared" si="6"/>
        <v>100</v>
      </c>
      <c r="AC42" s="23">
        <f t="shared" si="9"/>
        <v>89.20974179237908</v>
      </c>
      <c r="AD42" s="23">
        <f t="shared" si="9"/>
        <v>93.01204213068563</v>
      </c>
      <c r="AE42" s="23">
        <f t="shared" si="10"/>
        <v>6.9879578693143705</v>
      </c>
      <c r="AF42" s="23">
        <f t="shared" si="11"/>
        <v>54.49717988719549</v>
      </c>
    </row>
    <row r="43" spans="1:32" ht="12.75">
      <c r="A43" s="9" t="s">
        <v>22</v>
      </c>
      <c r="B43" s="23">
        <f t="shared" si="7"/>
        <v>28.39642715537408</v>
      </c>
      <c r="C43" s="23">
        <f t="shared" si="5"/>
        <v>19.95084899424116</v>
      </c>
      <c r="D43" s="23">
        <f t="shared" si="5"/>
        <v>6.601367728560198</v>
      </c>
      <c r="E43" s="23">
        <f t="shared" si="5"/>
        <v>12.584026054092954</v>
      </c>
      <c r="F43" s="23">
        <f t="shared" si="5"/>
        <v>10.769904733092554</v>
      </c>
      <c r="G43" s="23">
        <f t="shared" si="5"/>
        <v>5.678787765682108</v>
      </c>
      <c r="H43" s="23">
        <f t="shared" si="5"/>
        <v>2.7220659923955415</v>
      </c>
      <c r="I43" s="23" t="s">
        <v>11</v>
      </c>
      <c r="J43" s="23">
        <f t="shared" si="5"/>
        <v>2.663917720194836</v>
      </c>
      <c r="K43" s="23">
        <f t="shared" si="5"/>
        <v>2.2246952699851126</v>
      </c>
      <c r="L43" s="23">
        <f t="shared" si="5"/>
        <v>0.6542008034021978</v>
      </c>
      <c r="M43" s="23">
        <f t="shared" si="5"/>
        <v>3.777836930111736</v>
      </c>
      <c r="N43" s="23">
        <f t="shared" si="5"/>
        <v>1.465821028392793</v>
      </c>
      <c r="O43" s="23" t="s">
        <v>11</v>
      </c>
      <c r="P43" s="23" t="s">
        <v>11</v>
      </c>
      <c r="Q43" s="23" t="s">
        <v>11</v>
      </c>
      <c r="R43" s="23" t="s">
        <v>11</v>
      </c>
      <c r="S43" s="23" t="s">
        <v>11</v>
      </c>
      <c r="T43" s="23">
        <f>T17/$AA17*100</f>
        <v>0.4041239435660541</v>
      </c>
      <c r="U43" s="23" t="s">
        <v>11</v>
      </c>
      <c r="V43" s="23" t="s">
        <v>11</v>
      </c>
      <c r="W43" s="23" t="s">
        <v>11</v>
      </c>
      <c r="X43" s="23">
        <f t="shared" si="8"/>
        <v>0.4717016653128204</v>
      </c>
      <c r="Y43" s="23">
        <f t="shared" si="12"/>
        <v>1.634274215595851</v>
      </c>
      <c r="Z43" s="23" t="s">
        <v>11</v>
      </c>
      <c r="AA43" s="23">
        <f t="shared" si="6"/>
        <v>100</v>
      </c>
      <c r="AC43" s="23">
        <f t="shared" si="9"/>
        <v>87.71893998466285</v>
      </c>
      <c r="AD43" s="23">
        <f t="shared" si="9"/>
        <v>93.55640166389962</v>
      </c>
      <c r="AE43" s="23">
        <f t="shared" si="10"/>
        <v>6.443598336100373</v>
      </c>
      <c r="AF43" s="23">
        <f t="shared" si="11"/>
        <v>42.031004140540695</v>
      </c>
    </row>
    <row r="44" spans="1:32" ht="12.75">
      <c r="A44" s="9" t="s">
        <v>23</v>
      </c>
      <c r="B44" s="23">
        <f t="shared" si="7"/>
        <v>38.00969320482619</v>
      </c>
      <c r="C44" s="23">
        <f t="shared" si="5"/>
        <v>20.483722367194268</v>
      </c>
      <c r="D44" s="23">
        <f t="shared" si="5"/>
        <v>6.987300081098527</v>
      </c>
      <c r="E44" s="23">
        <f t="shared" si="5"/>
        <v>14.197069419235248</v>
      </c>
      <c r="F44" s="23">
        <f t="shared" si="5"/>
        <v>7.973585051389985</v>
      </c>
      <c r="G44" s="23">
        <f t="shared" si="5"/>
        <v>3.752186074224461</v>
      </c>
      <c r="H44" s="23">
        <f t="shared" si="5"/>
        <v>2.205935088077413</v>
      </c>
      <c r="I44" s="23" t="s">
        <v>11</v>
      </c>
      <c r="J44" s="23">
        <f t="shared" si="5"/>
        <v>1.831750900634996</v>
      </c>
      <c r="K44" s="23" t="s">
        <v>11</v>
      </c>
      <c r="L44" s="23">
        <f t="shared" si="5"/>
        <v>0.8017444458543206</v>
      </c>
      <c r="M44" s="23">
        <f t="shared" si="5"/>
        <v>3.461169253176359</v>
      </c>
      <c r="N44" s="23" t="s">
        <v>11</v>
      </c>
      <c r="O44" s="23" t="s">
        <v>11</v>
      </c>
      <c r="P44" s="23" t="s">
        <v>11</v>
      </c>
      <c r="Q44" s="23" t="s">
        <v>11</v>
      </c>
      <c r="R44" s="23" t="s">
        <v>11</v>
      </c>
      <c r="S44" s="23" t="s">
        <v>11</v>
      </c>
      <c r="T44" s="23" t="s">
        <v>11</v>
      </c>
      <c r="U44" s="23" t="s">
        <v>11</v>
      </c>
      <c r="V44" s="23" t="s">
        <v>11</v>
      </c>
      <c r="W44" s="23" t="s">
        <v>11</v>
      </c>
      <c r="X44" s="23">
        <f t="shared" si="8"/>
        <v>0.2958441142882363</v>
      </c>
      <c r="Y44" s="23" t="s">
        <v>11</v>
      </c>
      <c r="Z44" s="23" t="s">
        <v>11</v>
      </c>
      <c r="AA44" s="23">
        <f t="shared" si="6"/>
        <v>100</v>
      </c>
      <c r="AC44" s="23">
        <f t="shared" si="9"/>
        <v>80.23737021197906</v>
      </c>
      <c r="AD44" s="23">
        <f t="shared" si="9"/>
        <v>91.8129358475466</v>
      </c>
      <c r="AE44" s="23">
        <f t="shared" si="10"/>
        <v>8.18706415245341</v>
      </c>
      <c r="AF44" s="23">
        <f t="shared" si="11"/>
        <v>49.99922664068179</v>
      </c>
    </row>
    <row r="45" spans="1:32" ht="12.75">
      <c r="A45" s="9" t="s">
        <v>24</v>
      </c>
      <c r="B45" s="23">
        <f t="shared" si="7"/>
        <v>46.53197014874705</v>
      </c>
      <c r="C45" s="23" t="s">
        <v>11</v>
      </c>
      <c r="D45" s="23" t="s">
        <v>11</v>
      </c>
      <c r="E45" s="23">
        <f t="shared" si="5"/>
        <v>14.891113085100965</v>
      </c>
      <c r="F45" s="23">
        <f t="shared" si="5"/>
        <v>7.880934464165483</v>
      </c>
      <c r="G45" s="23" t="s">
        <v>11</v>
      </c>
      <c r="H45" s="23" t="s">
        <v>11</v>
      </c>
      <c r="I45" s="23" t="s">
        <v>11</v>
      </c>
      <c r="J45" s="23" t="s">
        <v>11</v>
      </c>
      <c r="K45" s="23" t="s">
        <v>11</v>
      </c>
      <c r="L45" s="23">
        <f t="shared" si="5"/>
        <v>0.972598631911872</v>
      </c>
      <c r="M45" s="23" t="s">
        <v>11</v>
      </c>
      <c r="N45" s="23" t="s">
        <v>11</v>
      </c>
      <c r="O45" s="23" t="s">
        <v>11</v>
      </c>
      <c r="P45" s="23" t="s">
        <v>11</v>
      </c>
      <c r="Q45" s="23" t="s">
        <v>11</v>
      </c>
      <c r="R45" s="23" t="s">
        <v>11</v>
      </c>
      <c r="S45" s="23">
        <f>S19/$AA19*100</f>
        <v>1.7454722393531852</v>
      </c>
      <c r="T45" s="23" t="s">
        <v>11</v>
      </c>
      <c r="U45" s="23" t="s">
        <v>11</v>
      </c>
      <c r="V45" s="23" t="s">
        <v>11</v>
      </c>
      <c r="W45" s="23" t="s">
        <v>11</v>
      </c>
      <c r="X45" s="23">
        <f t="shared" si="8"/>
        <v>0.4865822125911634</v>
      </c>
      <c r="Y45" s="23">
        <f>Y19/$AA19*100</f>
        <v>27.49132921813028</v>
      </c>
      <c r="Z45" s="23" t="s">
        <v>11</v>
      </c>
      <c r="AA45" s="23">
        <f t="shared" si="6"/>
        <v>100</v>
      </c>
      <c r="AC45" s="23">
        <f t="shared" si="9"/>
        <v>73.1360398703332</v>
      </c>
      <c r="AD45" s="23">
        <f t="shared" si="9"/>
        <v>88.8200412081009</v>
      </c>
      <c r="AE45" s="23">
        <f t="shared" si="10"/>
        <v>11.17995879189909</v>
      </c>
      <c r="AF45" s="23">
        <f t="shared" si="11"/>
        <v>56.340180698521145</v>
      </c>
    </row>
    <row r="46" spans="1:32" ht="12.75">
      <c r="A46" s="9" t="s">
        <v>25</v>
      </c>
      <c r="B46" s="23">
        <f t="shared" si="7"/>
        <v>32.38590604751387</v>
      </c>
      <c r="C46" s="23">
        <f t="shared" si="5"/>
        <v>14.769149165099495</v>
      </c>
      <c r="D46" s="23">
        <f t="shared" si="5"/>
        <v>5.561924996059584</v>
      </c>
      <c r="E46" s="23">
        <f t="shared" si="5"/>
        <v>18.140526410867057</v>
      </c>
      <c r="F46" s="23">
        <f t="shared" si="5"/>
        <v>9.952016881536323</v>
      </c>
      <c r="G46" s="23">
        <f t="shared" si="5"/>
        <v>5.310709944315977</v>
      </c>
      <c r="H46" s="23">
        <f t="shared" si="5"/>
        <v>3.736414559173542</v>
      </c>
      <c r="I46" s="23" t="s">
        <v>11</v>
      </c>
      <c r="J46" s="23">
        <f t="shared" si="5"/>
        <v>4.099976465457121</v>
      </c>
      <c r="K46" s="23" t="s">
        <v>11</v>
      </c>
      <c r="L46" s="23">
        <f t="shared" si="5"/>
        <v>0.2635580918163845</v>
      </c>
      <c r="M46" s="23">
        <f t="shared" si="5"/>
        <v>3.271697301156503</v>
      </c>
      <c r="N46" s="23">
        <f t="shared" si="5"/>
        <v>1.052756960143136</v>
      </c>
      <c r="O46" s="23" t="s">
        <v>11</v>
      </c>
      <c r="P46" s="23" t="s">
        <v>11</v>
      </c>
      <c r="Q46" s="23" t="s">
        <v>11</v>
      </c>
      <c r="R46" s="23" t="s">
        <v>11</v>
      </c>
      <c r="S46" s="23" t="s">
        <v>11</v>
      </c>
      <c r="T46" s="23" t="s">
        <v>11</v>
      </c>
      <c r="U46" s="23" t="s">
        <v>11</v>
      </c>
      <c r="V46" s="23" t="s">
        <v>11</v>
      </c>
      <c r="W46" s="23">
        <f>W20/$AA20*100</f>
        <v>0.4135458207473909</v>
      </c>
      <c r="X46" s="23">
        <f t="shared" si="8"/>
        <v>0.359819410168218</v>
      </c>
      <c r="Y46" s="23">
        <f>Y20/$AA20*100</f>
        <v>0.6819979459454013</v>
      </c>
      <c r="Z46" s="23" t="s">
        <v>11</v>
      </c>
      <c r="AA46" s="23">
        <f t="shared" si="6"/>
        <v>100</v>
      </c>
      <c r="AC46" s="23">
        <f t="shared" si="9"/>
        <v>82.28911997472804</v>
      </c>
      <c r="AD46" s="23">
        <f t="shared" si="9"/>
        <v>91.80632784137217</v>
      </c>
      <c r="AE46" s="23">
        <f t="shared" si="10"/>
        <v>8.193672158627828</v>
      </c>
      <c r="AF46" s="23">
        <f t="shared" si="11"/>
        <v>44.88801080579803</v>
      </c>
    </row>
    <row r="47" spans="1:32" ht="12.75">
      <c r="A47" s="9" t="s">
        <v>26</v>
      </c>
      <c r="B47" s="23">
        <f t="shared" si="7"/>
        <v>28.8774757090222</v>
      </c>
      <c r="C47" s="23">
        <f t="shared" si="5"/>
        <v>15.994901261449943</v>
      </c>
      <c r="D47" s="23">
        <f t="shared" si="5"/>
        <v>6.228083055919966</v>
      </c>
      <c r="E47" s="23">
        <f t="shared" si="5"/>
        <v>17.2290606844559</v>
      </c>
      <c r="F47" s="23">
        <f t="shared" si="5"/>
        <v>11.813800405348749</v>
      </c>
      <c r="G47" s="23">
        <f t="shared" si="5"/>
        <v>5.344111720143205</v>
      </c>
      <c r="H47" s="23">
        <f t="shared" si="5"/>
        <v>2.6850007438477994</v>
      </c>
      <c r="I47" s="23" t="s">
        <v>11</v>
      </c>
      <c r="J47" s="23">
        <f t="shared" si="5"/>
        <v>5.444289663993323</v>
      </c>
      <c r="K47" s="23" t="s">
        <v>11</v>
      </c>
      <c r="L47" s="23">
        <f t="shared" si="5"/>
        <v>0.31555569294735686</v>
      </c>
      <c r="M47" s="23">
        <f t="shared" si="5"/>
        <v>2.845700849532149</v>
      </c>
      <c r="N47" s="23">
        <f t="shared" si="5"/>
        <v>1.314485324945564</v>
      </c>
      <c r="O47" s="23" t="s">
        <v>11</v>
      </c>
      <c r="P47" s="23" t="s">
        <v>11</v>
      </c>
      <c r="Q47" s="23" t="s">
        <v>11</v>
      </c>
      <c r="R47" s="23" t="s">
        <v>11</v>
      </c>
      <c r="S47" s="23" t="s">
        <v>11</v>
      </c>
      <c r="T47" s="23" t="s">
        <v>11</v>
      </c>
      <c r="U47" s="23" t="s">
        <v>11</v>
      </c>
      <c r="V47" s="23" t="s">
        <v>11</v>
      </c>
      <c r="W47" s="23" t="s">
        <v>11</v>
      </c>
      <c r="X47" s="23">
        <f t="shared" si="8"/>
        <v>0.1656268898081259</v>
      </c>
      <c r="Y47" s="23">
        <f>Y21/$AA21*100</f>
        <v>1.7419079985857233</v>
      </c>
      <c r="Z47" s="23" t="s">
        <v>11</v>
      </c>
      <c r="AA47" s="23">
        <f t="shared" si="6"/>
        <v>100</v>
      </c>
      <c r="AC47" s="23">
        <f t="shared" si="9"/>
        <v>84.49105542321836</v>
      </c>
      <c r="AD47" s="23">
        <f t="shared" si="9"/>
        <v>91.18691830414696</v>
      </c>
      <c r="AE47" s="23">
        <f t="shared" si="10"/>
        <v>8.813081695853038</v>
      </c>
      <c r="AF47" s="23">
        <f t="shared" si="11"/>
        <v>41.645634779827375</v>
      </c>
    </row>
    <row r="48" spans="1:32" ht="12.75">
      <c r="A48" s="9" t="s">
        <v>27</v>
      </c>
      <c r="B48" s="23">
        <f t="shared" si="7"/>
        <v>38.16084969633567</v>
      </c>
      <c r="C48" s="23">
        <f aca="true" t="shared" si="13" ref="C48:R52">C22/$AA22*100</f>
        <v>18.13497793382968</v>
      </c>
      <c r="D48" s="23">
        <f t="shared" si="13"/>
        <v>5.81206325739898</v>
      </c>
      <c r="E48" s="23">
        <f t="shared" si="13"/>
        <v>18.668387274600885</v>
      </c>
      <c r="F48" s="23">
        <f t="shared" si="13"/>
        <v>6.00907704209956</v>
      </c>
      <c r="G48" s="23">
        <f t="shared" si="13"/>
        <v>2.414280210607423</v>
      </c>
      <c r="H48" s="23">
        <f t="shared" si="13"/>
        <v>1.139485133133083</v>
      </c>
      <c r="I48" s="23" t="s">
        <v>11</v>
      </c>
      <c r="J48" s="23">
        <f t="shared" si="13"/>
        <v>4.037059890311244</v>
      </c>
      <c r="K48" s="23">
        <f t="shared" si="13"/>
        <v>0.5287110788149104</v>
      </c>
      <c r="L48" s="23">
        <f t="shared" si="13"/>
        <v>0.28972615397144086</v>
      </c>
      <c r="M48" s="23">
        <f t="shared" si="13"/>
        <v>1.7017104805695547</v>
      </c>
      <c r="N48" s="23" t="s">
        <v>11</v>
      </c>
      <c r="O48" s="23" t="s">
        <v>11</v>
      </c>
      <c r="P48" s="23" t="s">
        <v>11</v>
      </c>
      <c r="Q48" s="23" t="s">
        <v>11</v>
      </c>
      <c r="R48" s="23" t="s">
        <v>11</v>
      </c>
      <c r="S48" s="23" t="s">
        <v>11</v>
      </c>
      <c r="T48" s="23" t="s">
        <v>11</v>
      </c>
      <c r="U48" s="23" t="s">
        <v>11</v>
      </c>
      <c r="V48" s="23" t="s">
        <v>11</v>
      </c>
      <c r="W48" s="23" t="s">
        <v>11</v>
      </c>
      <c r="X48" s="23">
        <f t="shared" si="8"/>
        <v>0.09866350108216634</v>
      </c>
      <c r="Y48" s="23">
        <f>Y22/$AA22*100</f>
        <v>3.005008347245409</v>
      </c>
      <c r="Z48" s="23" t="s">
        <v>11</v>
      </c>
      <c r="AA48" s="23">
        <f t="shared" si="6"/>
        <v>100</v>
      </c>
      <c r="AC48" s="23">
        <f t="shared" si="9"/>
        <v>82.4753793909755</v>
      </c>
      <c r="AD48" s="23">
        <f t="shared" si="9"/>
        <v>89.97669326133703</v>
      </c>
      <c r="AE48" s="23">
        <f t="shared" si="10"/>
        <v>10.023306738662976</v>
      </c>
      <c r="AF48" s="23">
        <f t="shared" si="11"/>
        <v>37.662374177585335</v>
      </c>
    </row>
    <row r="49" spans="1:32" ht="12.75">
      <c r="A49" s="9" t="s">
        <v>28</v>
      </c>
      <c r="B49" s="23">
        <f>B23/$AA23*100</f>
        <v>32.39489152359347</v>
      </c>
      <c r="C49" s="23" t="s">
        <v>11</v>
      </c>
      <c r="D49" s="23">
        <f t="shared" si="13"/>
        <v>10.611383656637015</v>
      </c>
      <c r="E49" s="23">
        <f t="shared" si="13"/>
        <v>19.333028326537598</v>
      </c>
      <c r="F49" s="23">
        <f t="shared" si="13"/>
        <v>12.10415594652308</v>
      </c>
      <c r="G49" s="23" t="s">
        <v>11</v>
      </c>
      <c r="H49" s="23">
        <f t="shared" si="13"/>
        <v>2.1023280189597293</v>
      </c>
      <c r="I49" s="23" t="s">
        <v>11</v>
      </c>
      <c r="J49" s="23">
        <f t="shared" si="13"/>
        <v>6.265142477972415</v>
      </c>
      <c r="K49" s="23">
        <f t="shared" si="13"/>
        <v>0.9739789756632049</v>
      </c>
      <c r="L49" s="23">
        <f t="shared" si="13"/>
        <v>0.5199555803036051</v>
      </c>
      <c r="M49" s="23" t="s">
        <v>11</v>
      </c>
      <c r="N49" s="23" t="s">
        <v>11</v>
      </c>
      <c r="O49" s="23" t="s">
        <v>11</v>
      </c>
      <c r="P49" s="23" t="s">
        <v>11</v>
      </c>
      <c r="Q49" s="23" t="s">
        <v>11</v>
      </c>
      <c r="R49" s="23" t="s">
        <v>11</v>
      </c>
      <c r="S49" s="23" t="s">
        <v>11</v>
      </c>
      <c r="T49" s="23" t="s">
        <v>11</v>
      </c>
      <c r="U49" s="23">
        <f>U23/$AA23*100</f>
        <v>15.238893226841585</v>
      </c>
      <c r="V49" s="23" t="s">
        <v>11</v>
      </c>
      <c r="W49" s="23" t="s">
        <v>11</v>
      </c>
      <c r="X49" s="23">
        <f t="shared" si="8"/>
        <v>0.4562422669682923</v>
      </c>
      <c r="Y49" s="23" t="s">
        <v>11</v>
      </c>
      <c r="Z49" s="23" t="s">
        <v>11</v>
      </c>
      <c r="AA49" s="23">
        <f t="shared" si="6"/>
        <v>100</v>
      </c>
      <c r="AB49" s="13"/>
      <c r="AC49" s="23">
        <f aca="true" t="shared" si="14" ref="AC49:AD52">AD23/AC23*100</f>
        <v>73.42399186461964</v>
      </c>
      <c r="AD49" s="23">
        <f t="shared" si="14"/>
        <v>87.97327042271326</v>
      </c>
      <c r="AE49" s="23">
        <f>AF23/AD23*100</f>
        <v>12.026729577286737</v>
      </c>
      <c r="AF49" s="23">
        <f>AG23/AF23*100</f>
        <v>46.397959578003636</v>
      </c>
    </row>
    <row r="50" spans="1:32" ht="12.75">
      <c r="A50" s="9" t="s">
        <v>29</v>
      </c>
      <c r="B50" s="23">
        <f>B24/$AA24*100</f>
        <v>31.109782927031205</v>
      </c>
      <c r="C50" s="23">
        <f t="shared" si="13"/>
        <v>11.918149992441434</v>
      </c>
      <c r="D50" s="23">
        <f t="shared" si="13"/>
        <v>4.57476575652189</v>
      </c>
      <c r="E50" s="23">
        <f t="shared" si="13"/>
        <v>14.78443256584706</v>
      </c>
      <c r="F50" s="23">
        <f t="shared" si="13"/>
        <v>8.573762341367932</v>
      </c>
      <c r="G50" s="23">
        <f t="shared" si="13"/>
        <v>5.300552908112134</v>
      </c>
      <c r="H50" s="23">
        <f t="shared" si="13"/>
        <v>4.560348872125942</v>
      </c>
      <c r="I50" s="23" t="s">
        <v>11</v>
      </c>
      <c r="J50" s="23">
        <f t="shared" si="13"/>
        <v>5.929952889740904</v>
      </c>
      <c r="K50" s="23" t="s">
        <v>11</v>
      </c>
      <c r="L50" s="23">
        <f t="shared" si="13"/>
        <v>0.2625932514976054</v>
      </c>
      <c r="M50" s="23">
        <f t="shared" si="13"/>
        <v>2.180203640551648</v>
      </c>
      <c r="N50" s="23">
        <f t="shared" si="13"/>
        <v>0.7123176624546023</v>
      </c>
      <c r="O50" s="23" t="s">
        <v>11</v>
      </c>
      <c r="P50" s="23" t="s">
        <v>11</v>
      </c>
      <c r="Q50" s="23" t="s">
        <v>11</v>
      </c>
      <c r="R50" s="23" t="s">
        <v>11</v>
      </c>
      <c r="S50" s="23" t="s">
        <v>11</v>
      </c>
      <c r="T50" s="23" t="s">
        <v>11</v>
      </c>
      <c r="U50" s="23" t="s">
        <v>11</v>
      </c>
      <c r="V50" s="23" t="s">
        <v>11</v>
      </c>
      <c r="W50" s="23" t="s">
        <v>11</v>
      </c>
      <c r="X50" s="23">
        <f t="shared" si="8"/>
        <v>0.21810686536154045</v>
      </c>
      <c r="Y50" s="23" t="s">
        <v>11</v>
      </c>
      <c r="Z50" s="23">
        <f>Z24/$AA24*100</f>
        <v>9.875030326946105</v>
      </c>
      <c r="AA50" s="23">
        <f t="shared" si="6"/>
        <v>100</v>
      </c>
      <c r="AB50" s="13"/>
      <c r="AC50" s="23">
        <f t="shared" si="14"/>
        <v>76.38130887939552</v>
      </c>
      <c r="AD50" s="23">
        <f t="shared" si="14"/>
        <v>88.4574029101893</v>
      </c>
      <c r="AE50" s="23">
        <f>AF24/AD24*100</f>
        <v>11.542597089810695</v>
      </c>
      <c r="AF50" s="23">
        <f>AG24/AF24*100</f>
        <v>36.42869318719893</v>
      </c>
    </row>
    <row r="51" spans="1:32" ht="12.75">
      <c r="A51" s="9" t="s">
        <v>30</v>
      </c>
      <c r="B51" s="23">
        <f>B25/$AA25*100</f>
        <v>30.240417325517914</v>
      </c>
      <c r="C51" s="23">
        <f t="shared" si="13"/>
        <v>15.900394662214188</v>
      </c>
      <c r="D51" s="23">
        <f t="shared" si="13"/>
        <v>7.4704003339358795</v>
      </c>
      <c r="E51" s="23">
        <f t="shared" si="13"/>
        <v>15.531084218581787</v>
      </c>
      <c r="F51" s="23">
        <f t="shared" si="13"/>
        <v>6.991546658459768</v>
      </c>
      <c r="G51" s="23">
        <f t="shared" si="13"/>
        <v>3.126168097567763</v>
      </c>
      <c r="H51" s="23">
        <f t="shared" si="13"/>
        <v>2.190628806450434</v>
      </c>
      <c r="I51" s="23" t="s">
        <v>11</v>
      </c>
      <c r="J51" s="23">
        <f t="shared" si="13"/>
        <v>3.6874445061534056</v>
      </c>
      <c r="K51" s="23" t="s">
        <v>11</v>
      </c>
      <c r="L51" s="23">
        <f t="shared" si="13"/>
        <v>0.4454836705118817</v>
      </c>
      <c r="M51" s="23">
        <f t="shared" si="13"/>
        <v>3.2945510201434556</v>
      </c>
      <c r="N51" s="23" t="s">
        <v>11</v>
      </c>
      <c r="O51" s="23" t="s">
        <v>11</v>
      </c>
      <c r="P51" s="23" t="s">
        <v>11</v>
      </c>
      <c r="Q51" s="23" t="s">
        <v>11</v>
      </c>
      <c r="R51" s="23" t="s">
        <v>11</v>
      </c>
      <c r="S51" s="23" t="s">
        <v>11</v>
      </c>
      <c r="T51" s="23" t="s">
        <v>11</v>
      </c>
      <c r="U51" s="23" t="s">
        <v>11</v>
      </c>
      <c r="V51" s="23" t="s">
        <v>11</v>
      </c>
      <c r="W51" s="23" t="s">
        <v>11</v>
      </c>
      <c r="X51" s="23">
        <f t="shared" si="8"/>
        <v>9.545000571888778</v>
      </c>
      <c r="Y51" s="23">
        <f>Y25/$AA25*100</f>
        <v>1.576880128574747</v>
      </c>
      <c r="Z51" s="23">
        <f>Z25/$AA25*100</f>
        <v>0</v>
      </c>
      <c r="AA51" s="23">
        <f t="shared" si="6"/>
        <v>100</v>
      </c>
      <c r="AB51" s="13"/>
      <c r="AC51" s="23">
        <f t="shared" si="14"/>
        <v>83.44812616657713</v>
      </c>
      <c r="AD51" s="23">
        <f t="shared" si="14"/>
        <v>91.15383251161636</v>
      </c>
      <c r="AE51" s="23">
        <f>AF25/AD25*100</f>
        <v>8.84616748838364</v>
      </c>
      <c r="AF51" s="23">
        <f>AG25/AF25*100</f>
        <v>40.85927437972346</v>
      </c>
    </row>
    <row r="52" spans="1:32" ht="12.75">
      <c r="A52" s="11" t="s">
        <v>31</v>
      </c>
      <c r="B52" s="24">
        <f>B26/$AA26*100</f>
        <v>27.29292778050664</v>
      </c>
      <c r="C52" s="24">
        <f t="shared" si="13"/>
        <v>17.040252051653905</v>
      </c>
      <c r="D52" s="24">
        <f t="shared" si="13"/>
        <v>6.511156859221572</v>
      </c>
      <c r="E52" s="24">
        <f t="shared" si="13"/>
        <v>13.576229882008311</v>
      </c>
      <c r="F52" s="24">
        <f t="shared" si="13"/>
        <v>6.52862433781556</v>
      </c>
      <c r="G52" s="24">
        <f t="shared" si="13"/>
        <v>4.699675517136664</v>
      </c>
      <c r="H52" s="24">
        <f t="shared" si="13"/>
        <v>2.820779637511755</v>
      </c>
      <c r="I52" s="24">
        <f t="shared" si="13"/>
        <v>0.5738330009146279</v>
      </c>
      <c r="J52" s="24">
        <f t="shared" si="13"/>
        <v>1.9909013844834869</v>
      </c>
      <c r="K52" s="24">
        <f t="shared" si="13"/>
        <v>0.5033883598528074</v>
      </c>
      <c r="L52" s="24">
        <f t="shared" si="13"/>
        <v>8.189491179720704</v>
      </c>
      <c r="M52" s="24">
        <f t="shared" si="13"/>
        <v>3.0766624014524275</v>
      </c>
      <c r="N52" s="24">
        <f t="shared" si="13"/>
        <v>0.9947315316243509</v>
      </c>
      <c r="O52" s="24">
        <f t="shared" si="13"/>
        <v>0.41521144465586624</v>
      </c>
      <c r="P52" s="24">
        <f t="shared" si="13"/>
        <v>0.15733669607622358</v>
      </c>
      <c r="Q52" s="24">
        <f t="shared" si="13"/>
        <v>0.35843386436474284</v>
      </c>
      <c r="R52" s="24">
        <f t="shared" si="13"/>
        <v>0.22061982136652075</v>
      </c>
      <c r="S52" s="24">
        <f>S26/$AA26*100</f>
        <v>0.6460469576376482</v>
      </c>
      <c r="T52" s="24">
        <f>T26/$AA26*100</f>
        <v>0.4039004623931956</v>
      </c>
      <c r="U52" s="24">
        <f>U26/$AA26*100</f>
        <v>0.43397882863359366</v>
      </c>
      <c r="V52" s="24">
        <f>V26/$AA26*100</f>
        <v>0.505949053097163</v>
      </c>
      <c r="W52" s="24">
        <f>W26/$AA26*100</f>
        <v>0.3465963000600484</v>
      </c>
      <c r="X52" s="24">
        <f t="shared" si="8"/>
        <v>0.5245178404190414</v>
      </c>
      <c r="Y52" s="24">
        <f>Y26/$AA26*100</f>
        <v>1.4673765273436903</v>
      </c>
      <c r="Z52" s="24">
        <f>Z26/$AA26*100</f>
        <v>0.7213782800494494</v>
      </c>
      <c r="AA52" s="24">
        <f t="shared" si="6"/>
        <v>100</v>
      </c>
      <c r="AB52" s="13"/>
      <c r="AC52" s="24">
        <f t="shared" si="14"/>
        <v>86.79730029634713</v>
      </c>
      <c r="AD52" s="24">
        <f t="shared" si="14"/>
        <v>93.26423742106661</v>
      </c>
      <c r="AE52" s="24">
        <f>AF26/AD26*100</f>
        <v>6.735762578933391</v>
      </c>
      <c r="AF52" s="24">
        <f>AG26/AF26*100</f>
        <v>47.21510354019429</v>
      </c>
    </row>
    <row r="53" spans="1:28" ht="12.75">
      <c r="A53" s="10" t="s">
        <v>61</v>
      </c>
      <c r="B53" s="8"/>
      <c r="AB53" s="13"/>
    </row>
    <row r="54" ht="12.75">
      <c r="AB54" s="13"/>
    </row>
    <row r="55" ht="12.75">
      <c r="AB55" s="13"/>
    </row>
    <row r="56" ht="12.75">
      <c r="AB56" s="13"/>
    </row>
    <row r="57" ht="12.75">
      <c r="AB57" s="13"/>
    </row>
    <row r="58" ht="12.75">
      <c r="AB58" s="13"/>
    </row>
  </sheetData>
  <printOptions/>
  <pageMargins left="0.22" right="0.5" top="0.83" bottom="1.15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utente</cp:lastModifiedBy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