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53" sheetId="1" r:id="rId1"/>
  </sheets>
  <definedNames>
    <definedName name="_Regression_Int" localSheetId="0" hidden="1">1</definedName>
    <definedName name="_xlnm.Print_Area" localSheetId="0">'SENATO53'!#REF!</definedName>
    <definedName name="Print_Area_MI">'SENATO53'!#REF!</definedName>
  </definedNames>
  <calcPr fullCalcOnLoad="1"/>
</workbook>
</file>

<file path=xl/sharedStrings.xml><?xml version="1.0" encoding="utf-8"?>
<sst xmlns="http://schemas.openxmlformats.org/spreadsheetml/2006/main" count="432" uniqueCount="58">
  <si>
    <t>Dc+Pri</t>
  </si>
  <si>
    <t>Socialismo repubblica e libertà</t>
  </si>
  <si>
    <t>Alleanza democratica nazionale</t>
  </si>
  <si>
    <t>Psi-Pci (in Sardegna)</t>
  </si>
  <si>
    <t xml:space="preserve">Pnm+1 ind. di destra (Piemonte) </t>
  </si>
  <si>
    <t>PPst-Edelweiss</t>
  </si>
  <si>
    <t>Pci-Psi</t>
  </si>
  <si>
    <t>Pace, libertà, lavoro</t>
  </si>
  <si>
    <t>IS (Tre spighe con stella)</t>
  </si>
  <si>
    <t>Totale</t>
  </si>
  <si>
    <t>Elettori</t>
  </si>
  <si>
    <t>Votanti</t>
  </si>
  <si>
    <t>Voti validi</t>
  </si>
  <si>
    <t>Voti non validi</t>
  </si>
  <si>
    <t>Schede bianche</t>
  </si>
  <si>
    <t>-</t>
  </si>
  <si>
    <t>Piemonte</t>
  </si>
  <si>
    <t>Valle d'Aosta</t>
  </si>
  <si>
    <t>Lombardia</t>
  </si>
  <si>
    <t>Trentino- Alto Adige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</si>
  <si>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</si>
  <si>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</si>
  <si>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</si>
  <si>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</si>
  <si>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</si>
  <si>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</si>
  <si>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</si>
  <si>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</si>
  <si>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</si>
  <si>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</si>
  <si>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</si>
  <si>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</si>
  <si>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</si>
  <si>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</si>
  <si>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</si>
  <si>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</si>
  <si>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</si>
  <si>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% votanti su elettori</t>
  </si>
  <si>
    <t>% di voti validi sui votanti</t>
  </si>
  <si>
    <t>% di voti non validi sui votanti</t>
  </si>
  <si>
    <t>% di schede bianche sui voti non validi</t>
  </si>
  <si>
    <t>1953 - Elezioni del Senato, 7 giugno (per regione)</t>
  </si>
  <si>
    <t>Totale voti validi</t>
  </si>
  <si>
    <t>PRI</t>
  </si>
  <si>
    <t>PLI</t>
  </si>
  <si>
    <t>PSDI</t>
  </si>
  <si>
    <t>MSI</t>
  </si>
  <si>
    <t>PNM</t>
  </si>
  <si>
    <t>PSI</t>
  </si>
  <si>
    <t>PCI</t>
  </si>
  <si>
    <t>DC</t>
  </si>
  <si>
    <t>Regioni</t>
  </si>
  <si>
    <r>
      <t>Fonte</t>
    </r>
    <r>
      <rPr>
        <sz val="10"/>
        <rFont val="Times New Roman"/>
        <family val="1"/>
      </rPr>
      <t>: Istat-Ministero dell'Interno,</t>
    </r>
    <r>
      <rPr>
        <i/>
        <sz val="10"/>
        <rFont val="Times New Roman"/>
        <family val="1"/>
      </rPr>
      <t xml:space="preserve"> Elezione del Senato della Repubblica</t>
    </r>
    <r>
      <rPr>
        <sz val="10"/>
        <rFont val="Times New Roman"/>
        <family val="1"/>
      </rPr>
      <t>, 7 giugno 1953, Roma 1956.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</si>
  <si>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</si>
  <si>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</si>
  <si>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</si>
  <si>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Valori assoluti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</si>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</sst>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3" fontId="5" fillId="0" borderId="0" xfId="0" applyNumberFormat="1" applyFont="1" applyBorder="1" applyAlignment="1">
      <alignment horizontal="right" wrapText="1"/>
    </xf>
    <xf numFmtId="173" fontId="5" fillId="0" borderId="2" xfId="0" applyNumberFormat="1" applyFont="1" applyBorder="1" applyAlignment="1">
      <alignment horizontal="right" wrapText="1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0" fontId="6" fillId="0" borderId="0" xfId="0" applyFont="1" applyAlignment="1">
      <alignment/>
    </xf>
    <xf numFmtId="170" fontId="6" fillId="0" borderId="0" xfId="0" applyFont="1" applyAlignment="1" applyProtection="1">
      <alignment horizontal="right"/>
      <protection/>
    </xf>
    <xf numFmtId="170" fontId="6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0" fontId="6" fillId="0" borderId="3" xfId="0" applyFont="1" applyBorder="1" applyAlignment="1">
      <alignment horizontal="right"/>
    </xf>
    <xf numFmtId="173" fontId="6" fillId="0" borderId="0" xfId="0" applyNumberFormat="1" applyFont="1" applyAlignment="1">
      <alignment horizontal="right"/>
    </xf>
    <xf numFmtId="170" fontId="8" fillId="0" borderId="0" xfId="0" applyFont="1" applyBorder="1" applyAlignment="1" applyProtection="1">
      <alignment horizontal="left"/>
      <protection/>
    </xf>
    <xf numFmtId="173" fontId="6" fillId="0" borderId="2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left"/>
    </xf>
    <xf numFmtId="3" fontId="6" fillId="0" borderId="0" xfId="0" applyNumberFormat="1" applyFont="1" applyBorder="1" applyAlignment="1" applyProtection="1">
      <alignment horizontal="right"/>
      <protection/>
    </xf>
    <xf numFmtId="170" fontId="5" fillId="0" borderId="1" xfId="0" applyFont="1" applyBorder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>
      <alignment horizontal="right"/>
    </xf>
    <xf numFmtId="170" fontId="7" fillId="0" borderId="0" xfId="0" applyFont="1" applyAlignment="1">
      <alignment horizontal="left"/>
    </xf>
    <xf numFmtId="17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6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6" customWidth="1"/>
    <col min="2" max="26" width="9.625" style="8" customWidth="1"/>
    <col min="27" max="16384" width="9.625" style="6" customWidth="1"/>
  </cols>
  <sheetData>
    <row r="1" spans="1:27" ht="15.75">
      <c r="A1" s="16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"/>
    </row>
    <row r="2" spans="1:27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"/>
    </row>
    <row r="3" spans="1:27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"/>
    </row>
    <row r="4" spans="1:27" ht="12.75">
      <c r="A4" s="18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3"/>
      <c r="AA4" s="2"/>
    </row>
    <row r="5" spans="1:27" ht="52.5" customHeight="1">
      <c r="A5" s="20" t="s">
        <v>51</v>
      </c>
      <c r="B5" s="1" t="s">
        <v>50</v>
      </c>
      <c r="C5" s="1" t="s">
        <v>49</v>
      </c>
      <c r="D5" s="1" t="s">
        <v>48</v>
      </c>
      <c r="E5" s="1" t="s">
        <v>47</v>
      </c>
      <c r="F5" s="1" t="s">
        <v>46</v>
      </c>
      <c r="G5" s="1" t="s">
        <v>45</v>
      </c>
      <c r="H5" s="1" t="s">
        <v>44</v>
      </c>
      <c r="I5" s="1" t="s">
        <v>43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1" t="s">
        <v>57</v>
      </c>
      <c r="T5" s="1" t="s">
        <v>42</v>
      </c>
      <c r="U5" s="2"/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  <c r="AA5" s="2"/>
    </row>
    <row r="6" spans="1:27" s="12" customFormat="1" ht="12.75">
      <c r="A6" s="21" t="s">
        <v>16</v>
      </c>
      <c r="B6" s="9">
        <v>850930</v>
      </c>
      <c r="C6" s="9">
        <v>458303</v>
      </c>
      <c r="D6" s="9">
        <v>291367</v>
      </c>
      <c r="E6" s="9" t="s">
        <v>15</v>
      </c>
      <c r="F6" s="9">
        <v>49035</v>
      </c>
      <c r="G6" s="9">
        <v>158456</v>
      </c>
      <c r="H6" s="9">
        <v>117890</v>
      </c>
      <c r="I6" s="9" t="s">
        <v>15</v>
      </c>
      <c r="J6" s="9" t="s">
        <v>15</v>
      </c>
      <c r="K6" s="7">
        <v>21073</v>
      </c>
      <c r="L6" s="7">
        <v>9322</v>
      </c>
      <c r="M6" s="9" t="s">
        <v>15</v>
      </c>
      <c r="N6" s="9">
        <v>117431</v>
      </c>
      <c r="O6" s="9" t="s">
        <v>15</v>
      </c>
      <c r="P6" s="9" t="s">
        <v>15</v>
      </c>
      <c r="Q6" s="9" t="s">
        <v>15</v>
      </c>
      <c r="R6" s="9" t="s">
        <v>15</v>
      </c>
      <c r="S6" s="9">
        <f>39896+10411+6872+6132</f>
        <v>63311</v>
      </c>
      <c r="T6" s="9">
        <f aca="true" t="shared" si="0" ref="T6:T24">SUM(B6:S6)</f>
        <v>2137118</v>
      </c>
      <c r="U6" s="19"/>
      <c r="V6" s="9">
        <v>2400781</v>
      </c>
      <c r="W6" s="9">
        <v>2254729</v>
      </c>
      <c r="X6" s="9">
        <f aca="true" t="shared" si="1" ref="X6:X24">T6</f>
        <v>2137118</v>
      </c>
      <c r="Y6" s="11">
        <v>117611</v>
      </c>
      <c r="Z6" s="9">
        <v>73956</v>
      </c>
      <c r="AA6" s="10"/>
    </row>
    <row r="7" spans="1:26" s="12" customFormat="1" ht="12.75">
      <c r="A7" s="22" t="s">
        <v>17</v>
      </c>
      <c r="B7" s="9" t="s">
        <v>15</v>
      </c>
      <c r="C7" s="9" t="s">
        <v>15</v>
      </c>
      <c r="D7" s="9" t="s">
        <v>15</v>
      </c>
      <c r="E7" s="9" t="s">
        <v>15</v>
      </c>
      <c r="F7" s="9">
        <v>1792</v>
      </c>
      <c r="G7" s="9">
        <v>2121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>
        <f>25481+16873</f>
        <v>42354</v>
      </c>
      <c r="T7" s="9">
        <f t="shared" si="0"/>
        <v>46267</v>
      </c>
      <c r="U7" s="9"/>
      <c r="V7" s="9">
        <v>57393</v>
      </c>
      <c r="W7" s="9">
        <v>49487</v>
      </c>
      <c r="X7" s="9">
        <f t="shared" si="1"/>
        <v>46267</v>
      </c>
      <c r="Y7" s="11">
        <v>3220</v>
      </c>
      <c r="Z7" s="9">
        <v>1265</v>
      </c>
    </row>
    <row r="8" spans="1:27" s="12" customFormat="1" ht="12.75">
      <c r="A8" s="21" t="s">
        <v>18</v>
      </c>
      <c r="B8" s="9">
        <v>1740213</v>
      </c>
      <c r="C8" s="9">
        <v>678732</v>
      </c>
      <c r="D8" s="9">
        <v>648859</v>
      </c>
      <c r="E8" s="11">
        <v>124912</v>
      </c>
      <c r="F8" s="9">
        <v>140346</v>
      </c>
      <c r="G8" s="9">
        <v>215262</v>
      </c>
      <c r="H8" s="9">
        <v>89559</v>
      </c>
      <c r="I8" s="9">
        <v>27131</v>
      </c>
      <c r="J8" s="9" t="s">
        <v>15</v>
      </c>
      <c r="K8" s="9">
        <v>45351</v>
      </c>
      <c r="L8" s="9">
        <v>13289</v>
      </c>
      <c r="M8" s="9" t="s">
        <v>15</v>
      </c>
      <c r="N8" s="9" t="s">
        <v>15</v>
      </c>
      <c r="O8" s="9" t="s">
        <v>15</v>
      </c>
      <c r="P8" s="9" t="s">
        <v>15</v>
      </c>
      <c r="Q8" s="9" t="s">
        <v>15</v>
      </c>
      <c r="R8" s="9" t="s">
        <v>15</v>
      </c>
      <c r="S8" s="9">
        <v>1082</v>
      </c>
      <c r="T8" s="9">
        <f t="shared" si="0"/>
        <v>3724736</v>
      </c>
      <c r="U8" s="9"/>
      <c r="V8" s="9">
        <v>4055629</v>
      </c>
      <c r="W8" s="9">
        <v>3877103</v>
      </c>
      <c r="X8" s="9">
        <f t="shared" si="1"/>
        <v>3724736</v>
      </c>
      <c r="Y8" s="11">
        <v>152367</v>
      </c>
      <c r="Z8" s="9">
        <v>97665</v>
      </c>
      <c r="AA8" s="10"/>
    </row>
    <row r="9" spans="1:26" s="12" customFormat="1" ht="12.75">
      <c r="A9" s="21" t="s">
        <v>19</v>
      </c>
      <c r="B9" s="9">
        <v>180278</v>
      </c>
      <c r="C9" s="9">
        <v>12776</v>
      </c>
      <c r="D9" s="9">
        <v>31138</v>
      </c>
      <c r="E9" s="11">
        <v>5400</v>
      </c>
      <c r="F9" s="9">
        <v>13695</v>
      </c>
      <c r="G9" s="9">
        <v>24376</v>
      </c>
      <c r="H9" s="9">
        <v>2577</v>
      </c>
      <c r="I9" s="9" t="s">
        <v>15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9">
        <v>107139</v>
      </c>
      <c r="P9" s="9" t="s">
        <v>15</v>
      </c>
      <c r="Q9" s="9" t="s">
        <v>15</v>
      </c>
      <c r="R9" s="9" t="s">
        <v>15</v>
      </c>
      <c r="S9" s="9" t="s">
        <v>15</v>
      </c>
      <c r="T9" s="9">
        <f t="shared" si="0"/>
        <v>377379</v>
      </c>
      <c r="U9" s="9"/>
      <c r="V9" s="9">
        <v>417960</v>
      </c>
      <c r="W9" s="9">
        <v>395947</v>
      </c>
      <c r="X9" s="9">
        <f t="shared" si="1"/>
        <v>377379</v>
      </c>
      <c r="Y9" s="11">
        <v>18568</v>
      </c>
      <c r="Z9" s="9">
        <v>12775</v>
      </c>
    </row>
    <row r="10" spans="1:26" s="12" customFormat="1" ht="12.75">
      <c r="A10" s="21" t="s">
        <v>20</v>
      </c>
      <c r="B10" s="9">
        <v>1082157</v>
      </c>
      <c r="C10" s="9">
        <v>288558</v>
      </c>
      <c r="D10" s="9">
        <v>272904</v>
      </c>
      <c r="E10" s="11">
        <v>50766</v>
      </c>
      <c r="F10" s="9">
        <v>74154</v>
      </c>
      <c r="G10" s="9">
        <v>108099</v>
      </c>
      <c r="H10" s="9">
        <v>47481</v>
      </c>
      <c r="I10" s="9">
        <v>15206</v>
      </c>
      <c r="J10" s="9" t="s">
        <v>15</v>
      </c>
      <c r="K10" s="9">
        <v>19981</v>
      </c>
      <c r="L10" s="9">
        <v>9140</v>
      </c>
      <c r="M10" s="9" t="s">
        <v>15</v>
      </c>
      <c r="N10" s="9" t="s">
        <v>15</v>
      </c>
      <c r="O10" s="9" t="s">
        <v>15</v>
      </c>
      <c r="P10" s="9" t="s">
        <v>15</v>
      </c>
      <c r="Q10" s="9" t="s">
        <v>15</v>
      </c>
      <c r="R10" s="9" t="s">
        <v>15</v>
      </c>
      <c r="S10" s="9" t="s">
        <v>15</v>
      </c>
      <c r="T10" s="9">
        <f t="shared" si="0"/>
        <v>1968446</v>
      </c>
      <c r="U10" s="9"/>
      <c r="V10" s="9">
        <v>2195161</v>
      </c>
      <c r="W10" s="9">
        <v>2062770</v>
      </c>
      <c r="X10" s="9">
        <f t="shared" si="1"/>
        <v>1968446</v>
      </c>
      <c r="Y10" s="11">
        <v>94324</v>
      </c>
      <c r="Z10" s="9">
        <v>55365</v>
      </c>
    </row>
    <row r="11" spans="1:26" s="12" customFormat="1" ht="12.75">
      <c r="A11" s="21" t="s">
        <v>21</v>
      </c>
      <c r="B11" s="9">
        <v>250833</v>
      </c>
      <c r="C11" s="9">
        <v>69785</v>
      </c>
      <c r="D11" s="9">
        <v>58913</v>
      </c>
      <c r="E11" s="11">
        <v>15849</v>
      </c>
      <c r="F11" s="9">
        <v>30107</v>
      </c>
      <c r="G11" s="9">
        <v>36140</v>
      </c>
      <c r="H11" s="9">
        <v>5874</v>
      </c>
      <c r="I11" s="9" t="s">
        <v>15</v>
      </c>
      <c r="J11" s="9" t="s">
        <v>15</v>
      </c>
      <c r="K11" s="9">
        <v>12270</v>
      </c>
      <c r="L11" s="9" t="s">
        <v>15</v>
      </c>
      <c r="M11" s="9" t="s">
        <v>15</v>
      </c>
      <c r="N11" s="9" t="s">
        <v>15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>
        <f t="shared" si="0"/>
        <v>479771</v>
      </c>
      <c r="U11" s="9"/>
      <c r="V11" s="9">
        <v>560229</v>
      </c>
      <c r="W11" s="9">
        <v>503288</v>
      </c>
      <c r="X11" s="9">
        <f t="shared" si="1"/>
        <v>479771</v>
      </c>
      <c r="Y11" s="11">
        <v>23517</v>
      </c>
      <c r="Z11" s="9">
        <v>12381</v>
      </c>
    </row>
    <row r="12" spans="1:26" s="12" customFormat="1" ht="12.75">
      <c r="A12" s="21" t="s">
        <v>22</v>
      </c>
      <c r="B12" s="9">
        <v>382771</v>
      </c>
      <c r="C12" s="9">
        <v>251905</v>
      </c>
      <c r="D12" s="9">
        <v>149638</v>
      </c>
      <c r="E12" s="11">
        <v>29854</v>
      </c>
      <c r="F12" s="9">
        <v>35736</v>
      </c>
      <c r="G12" s="9">
        <v>64958</v>
      </c>
      <c r="H12" s="9" t="s">
        <v>15</v>
      </c>
      <c r="I12" s="9" t="s">
        <v>15</v>
      </c>
      <c r="J12" s="9" t="s">
        <v>15</v>
      </c>
      <c r="K12" s="9">
        <v>5497</v>
      </c>
      <c r="L12" s="9">
        <v>5941</v>
      </c>
      <c r="M12" s="9" t="s">
        <v>15</v>
      </c>
      <c r="N12" s="9" t="s">
        <v>15</v>
      </c>
      <c r="O12" s="9" t="s">
        <v>15</v>
      </c>
      <c r="P12" s="9" t="s">
        <v>15</v>
      </c>
      <c r="Q12" s="9" t="s">
        <v>15</v>
      </c>
      <c r="R12" s="9" t="s">
        <v>15</v>
      </c>
      <c r="S12" s="9">
        <f>31268</f>
        <v>31268</v>
      </c>
      <c r="T12" s="9">
        <f t="shared" si="0"/>
        <v>957568</v>
      </c>
      <c r="U12" s="9"/>
      <c r="V12" s="9">
        <v>1064461</v>
      </c>
      <c r="W12" s="9">
        <v>995075</v>
      </c>
      <c r="X12" s="9">
        <f t="shared" si="1"/>
        <v>957568</v>
      </c>
      <c r="Y12" s="11">
        <v>37507</v>
      </c>
      <c r="Z12" s="9">
        <v>24328</v>
      </c>
    </row>
    <row r="13" spans="1:26" s="12" customFormat="1" ht="12.75">
      <c r="A13" s="21" t="s">
        <v>23</v>
      </c>
      <c r="B13" s="9">
        <v>516514</v>
      </c>
      <c r="C13" s="9">
        <v>673296</v>
      </c>
      <c r="D13" s="9">
        <v>324843</v>
      </c>
      <c r="E13" s="11">
        <v>19371</v>
      </c>
      <c r="F13" s="9">
        <v>58567</v>
      </c>
      <c r="G13" s="9">
        <v>143096</v>
      </c>
      <c r="H13" s="9">
        <v>31629</v>
      </c>
      <c r="I13" s="9" t="s">
        <v>15</v>
      </c>
      <c r="J13" s="9">
        <v>186447</v>
      </c>
      <c r="K13" s="9">
        <v>27983</v>
      </c>
      <c r="L13" s="9">
        <v>14274</v>
      </c>
      <c r="M13" s="9" t="s">
        <v>15</v>
      </c>
      <c r="N13" s="9" t="s">
        <v>15</v>
      </c>
      <c r="O13" s="9" t="s">
        <v>15</v>
      </c>
      <c r="P13" s="9" t="s">
        <v>15</v>
      </c>
      <c r="Q13" s="9" t="s">
        <v>15</v>
      </c>
      <c r="R13" s="9">
        <v>52328</v>
      </c>
      <c r="S13" s="9">
        <v>418</v>
      </c>
      <c r="T13" s="9">
        <f t="shared" si="0"/>
        <v>2048766</v>
      </c>
      <c r="U13" s="9"/>
      <c r="V13" s="9">
        <v>2217638</v>
      </c>
      <c r="W13" s="9">
        <v>2133779</v>
      </c>
      <c r="X13" s="9">
        <f t="shared" si="1"/>
        <v>2048766</v>
      </c>
      <c r="Y13" s="11">
        <v>85013</v>
      </c>
      <c r="Z13" s="9">
        <v>56737</v>
      </c>
    </row>
    <row r="14" spans="1:26" s="12" customFormat="1" ht="12.75">
      <c r="A14" s="21" t="s">
        <v>24</v>
      </c>
      <c r="B14" s="9">
        <v>650792</v>
      </c>
      <c r="C14" s="9">
        <v>646343</v>
      </c>
      <c r="D14" s="9">
        <v>283537</v>
      </c>
      <c r="E14" s="11">
        <v>22166</v>
      </c>
      <c r="F14" s="9">
        <v>76743</v>
      </c>
      <c r="G14" s="9">
        <v>65034</v>
      </c>
      <c r="H14" s="9">
        <v>26505</v>
      </c>
      <c r="I14" s="9">
        <v>59766</v>
      </c>
      <c r="J14" s="9" t="s">
        <v>15</v>
      </c>
      <c r="K14" s="9">
        <v>18261</v>
      </c>
      <c r="L14" s="9">
        <v>2172</v>
      </c>
      <c r="M14" s="9" t="s">
        <v>15</v>
      </c>
      <c r="N14" s="9" t="s">
        <v>15</v>
      </c>
      <c r="O14" s="9" t="s">
        <v>15</v>
      </c>
      <c r="P14" s="9" t="s">
        <v>15</v>
      </c>
      <c r="Q14" s="9" t="s">
        <v>15</v>
      </c>
      <c r="R14" s="9" t="s">
        <v>15</v>
      </c>
      <c r="S14" s="9">
        <v>5205</v>
      </c>
      <c r="T14" s="9">
        <f t="shared" si="0"/>
        <v>1856524</v>
      </c>
      <c r="U14" s="9"/>
      <c r="V14" s="9">
        <v>2019231</v>
      </c>
      <c r="W14" s="9">
        <v>1937605</v>
      </c>
      <c r="X14" s="9">
        <f t="shared" si="1"/>
        <v>1856524</v>
      </c>
      <c r="Y14" s="11">
        <v>81081</v>
      </c>
      <c r="Z14" s="9">
        <v>55288</v>
      </c>
    </row>
    <row r="15" spans="1:27" s="12" customFormat="1" ht="12.75">
      <c r="A15" s="21" t="s">
        <v>25</v>
      </c>
      <c r="B15" s="9">
        <v>139799</v>
      </c>
      <c r="C15" s="9">
        <v>122721</v>
      </c>
      <c r="D15" s="9">
        <v>104059</v>
      </c>
      <c r="E15" s="11">
        <v>10905</v>
      </c>
      <c r="F15" s="9">
        <v>32012</v>
      </c>
      <c r="G15" s="9" t="s">
        <v>15</v>
      </c>
      <c r="H15" s="9">
        <v>3490</v>
      </c>
      <c r="I15" s="9" t="s">
        <v>15</v>
      </c>
      <c r="J15" s="9" t="s">
        <v>15</v>
      </c>
      <c r="K15" s="9">
        <v>2680</v>
      </c>
      <c r="L15" s="9">
        <v>1528</v>
      </c>
      <c r="M15" s="9" t="s">
        <v>15</v>
      </c>
      <c r="N15" s="9" t="s">
        <v>15</v>
      </c>
      <c r="O15" s="9" t="s">
        <v>15</v>
      </c>
      <c r="P15" s="9" t="s">
        <v>15</v>
      </c>
      <c r="Q15" s="9" t="s">
        <v>15</v>
      </c>
      <c r="R15" s="9" t="s">
        <v>15</v>
      </c>
      <c r="S15" s="9">
        <f>13466</f>
        <v>13466</v>
      </c>
      <c r="T15" s="9">
        <f t="shared" si="0"/>
        <v>430660</v>
      </c>
      <c r="U15" s="9"/>
      <c r="V15" s="9">
        <v>475029</v>
      </c>
      <c r="W15" s="9">
        <v>454104</v>
      </c>
      <c r="X15" s="9">
        <f t="shared" si="1"/>
        <v>430660</v>
      </c>
      <c r="Y15" s="11">
        <v>23444</v>
      </c>
      <c r="Z15" s="9">
        <v>11859</v>
      </c>
      <c r="AA15" s="10"/>
    </row>
    <row r="16" spans="1:26" s="12" customFormat="1" ht="12.75">
      <c r="A16" s="21" t="s">
        <v>26</v>
      </c>
      <c r="B16" s="9">
        <v>319967</v>
      </c>
      <c r="C16" s="9">
        <v>180266</v>
      </c>
      <c r="D16" s="9">
        <v>106009</v>
      </c>
      <c r="E16" s="11">
        <v>5933</v>
      </c>
      <c r="F16" s="9">
        <v>34812</v>
      </c>
      <c r="G16" s="9">
        <v>13305</v>
      </c>
      <c r="H16" s="9">
        <v>4026</v>
      </c>
      <c r="I16" s="9">
        <v>45713</v>
      </c>
      <c r="J16" s="9" t="s">
        <v>15</v>
      </c>
      <c r="K16" s="9">
        <v>9084</v>
      </c>
      <c r="L16" s="9">
        <v>3817</v>
      </c>
      <c r="M16" s="9" t="s">
        <v>15</v>
      </c>
      <c r="N16" s="9" t="s">
        <v>15</v>
      </c>
      <c r="O16" s="9" t="s">
        <v>15</v>
      </c>
      <c r="P16" s="9" t="s">
        <v>15</v>
      </c>
      <c r="Q16" s="9" t="s">
        <v>15</v>
      </c>
      <c r="R16" s="9" t="s">
        <v>15</v>
      </c>
      <c r="S16" s="9" t="s">
        <v>15</v>
      </c>
      <c r="T16" s="9">
        <f t="shared" si="0"/>
        <v>722932</v>
      </c>
      <c r="U16" s="9"/>
      <c r="V16" s="9">
        <v>794199</v>
      </c>
      <c r="W16" s="9">
        <v>760101</v>
      </c>
      <c r="X16" s="9">
        <f t="shared" si="1"/>
        <v>722932</v>
      </c>
      <c r="Y16" s="11">
        <v>37169</v>
      </c>
      <c r="Z16" s="9">
        <v>23702</v>
      </c>
    </row>
    <row r="17" spans="1:26" s="12" customFormat="1" ht="12.75">
      <c r="A17" s="21" t="s">
        <v>27</v>
      </c>
      <c r="B17" s="9">
        <v>642782</v>
      </c>
      <c r="C17" s="9">
        <v>356393</v>
      </c>
      <c r="D17" s="9">
        <v>142149</v>
      </c>
      <c r="E17" s="11">
        <v>145925</v>
      </c>
      <c r="F17" s="9">
        <v>197629</v>
      </c>
      <c r="G17" s="9">
        <v>58686</v>
      </c>
      <c r="H17" s="9">
        <v>54525</v>
      </c>
      <c r="I17" s="9">
        <v>49305</v>
      </c>
      <c r="J17" s="9" t="s">
        <v>15</v>
      </c>
      <c r="K17" s="9">
        <v>6974</v>
      </c>
      <c r="L17" s="9">
        <v>7966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9">
        <f>35856+7951+306</f>
        <v>44113</v>
      </c>
      <c r="T17" s="9">
        <f t="shared" si="0"/>
        <v>1706447</v>
      </c>
      <c r="U17" s="9"/>
      <c r="V17" s="9">
        <v>1895171</v>
      </c>
      <c r="W17" s="9">
        <v>1779573</v>
      </c>
      <c r="X17" s="9">
        <f t="shared" si="1"/>
        <v>1706447</v>
      </c>
      <c r="Y17" s="11">
        <v>73126</v>
      </c>
      <c r="Z17" s="9">
        <v>37277</v>
      </c>
    </row>
    <row r="18" spans="1:26" s="12" customFormat="1" ht="12.75">
      <c r="A18" s="21" t="s">
        <v>28</v>
      </c>
      <c r="B18" s="9">
        <v>334856</v>
      </c>
      <c r="C18" s="9" t="s">
        <v>15</v>
      </c>
      <c r="D18" s="9" t="s">
        <v>15</v>
      </c>
      <c r="E18" s="11">
        <v>53910</v>
      </c>
      <c r="F18" s="9">
        <v>66403</v>
      </c>
      <c r="G18" s="9">
        <v>21400</v>
      </c>
      <c r="H18" s="9">
        <v>49330</v>
      </c>
      <c r="I18" s="9">
        <v>8528</v>
      </c>
      <c r="J18" s="9" t="s">
        <v>15</v>
      </c>
      <c r="K18" s="9">
        <v>3402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9">
        <v>75784</v>
      </c>
      <c r="R18" s="9" t="s">
        <v>15</v>
      </c>
      <c r="S18" s="9">
        <f>32709+31868+26810+22325+20885+20635+1826+791</f>
        <v>157849</v>
      </c>
      <c r="T18" s="9">
        <f t="shared" si="0"/>
        <v>771462</v>
      </c>
      <c r="U18" s="9"/>
      <c r="V18" s="9">
        <v>905294</v>
      </c>
      <c r="W18" s="9">
        <v>824662</v>
      </c>
      <c r="X18" s="9">
        <f t="shared" si="1"/>
        <v>771462</v>
      </c>
      <c r="Y18" s="11">
        <v>53200</v>
      </c>
      <c r="Z18" s="9">
        <v>24836</v>
      </c>
    </row>
    <row r="19" spans="1:26" s="12" customFormat="1" ht="12.75">
      <c r="A19" s="21" t="s">
        <v>29</v>
      </c>
      <c r="B19" s="9">
        <v>681774</v>
      </c>
      <c r="C19" s="9">
        <v>294958</v>
      </c>
      <c r="D19" s="9">
        <v>108322</v>
      </c>
      <c r="E19" s="11">
        <v>428808</v>
      </c>
      <c r="F19" s="9">
        <v>139548</v>
      </c>
      <c r="G19" s="9">
        <v>50170</v>
      </c>
      <c r="H19" s="9">
        <v>87427</v>
      </c>
      <c r="I19" s="9">
        <v>5033</v>
      </c>
      <c r="J19" s="9" t="s">
        <v>15</v>
      </c>
      <c r="K19" s="9" t="s">
        <v>15</v>
      </c>
      <c r="L19" s="9">
        <v>67450</v>
      </c>
      <c r="M19" s="9" t="s">
        <v>15</v>
      </c>
      <c r="N19" s="9" t="s">
        <v>15</v>
      </c>
      <c r="O19" s="9" t="s">
        <v>15</v>
      </c>
      <c r="P19" s="9" t="s">
        <v>15</v>
      </c>
      <c r="Q19" s="9" t="s">
        <v>15</v>
      </c>
      <c r="R19" s="9" t="s">
        <v>15</v>
      </c>
      <c r="S19" s="9">
        <f>32194+2447+7975+5612+4551+3726+2720+2283+1102+554+400</f>
        <v>63564</v>
      </c>
      <c r="T19" s="9">
        <f t="shared" si="0"/>
        <v>1927054</v>
      </c>
      <c r="U19" s="9"/>
      <c r="V19" s="9">
        <v>2210659</v>
      </c>
      <c r="W19" s="9">
        <v>2039027</v>
      </c>
      <c r="X19" s="9">
        <f t="shared" si="1"/>
        <v>1927054</v>
      </c>
      <c r="Y19" s="11">
        <v>111973</v>
      </c>
      <c r="Z19" s="9">
        <v>45173</v>
      </c>
    </row>
    <row r="20" spans="1:26" s="12" customFormat="1" ht="12.75">
      <c r="A20" s="21" t="s">
        <v>30</v>
      </c>
      <c r="B20" s="9">
        <v>546821</v>
      </c>
      <c r="C20" s="9">
        <v>332200</v>
      </c>
      <c r="D20" s="9">
        <v>136752</v>
      </c>
      <c r="E20" s="11">
        <v>222357</v>
      </c>
      <c r="F20" s="9">
        <v>122318</v>
      </c>
      <c r="G20" s="9">
        <v>6439</v>
      </c>
      <c r="H20" s="9">
        <v>32522</v>
      </c>
      <c r="I20" s="9">
        <v>5584</v>
      </c>
      <c r="J20" s="9" t="s">
        <v>15</v>
      </c>
      <c r="K20" s="9" t="s">
        <v>15</v>
      </c>
      <c r="L20" s="9">
        <v>4267</v>
      </c>
      <c r="M20" s="9" t="s">
        <v>15</v>
      </c>
      <c r="N20" s="9" t="s">
        <v>15</v>
      </c>
      <c r="O20" s="9" t="s">
        <v>15</v>
      </c>
      <c r="P20" s="9" t="s">
        <v>15</v>
      </c>
      <c r="Q20" s="9" t="s">
        <v>15</v>
      </c>
      <c r="R20" s="9" t="s">
        <v>15</v>
      </c>
      <c r="S20" s="9">
        <f>5737+15017+9816+4290+2037+541+1262+571</f>
        <v>39271</v>
      </c>
      <c r="T20" s="9">
        <f t="shared" si="0"/>
        <v>1448531</v>
      </c>
      <c r="U20" s="9"/>
      <c r="V20" s="9">
        <v>1599103</v>
      </c>
      <c r="W20" s="9">
        <v>1514565</v>
      </c>
      <c r="X20" s="9">
        <f t="shared" si="1"/>
        <v>1448531</v>
      </c>
      <c r="Y20" s="11">
        <v>66034</v>
      </c>
      <c r="Z20" s="9">
        <v>25090</v>
      </c>
    </row>
    <row r="21" spans="1:26" s="12" customFormat="1" ht="12.75">
      <c r="A21" s="21" t="s">
        <v>31</v>
      </c>
      <c r="B21" s="9">
        <v>96577</v>
      </c>
      <c r="C21" s="9">
        <v>43856</v>
      </c>
      <c r="D21" s="9">
        <v>21283</v>
      </c>
      <c r="E21" s="11">
        <v>31818</v>
      </c>
      <c r="F21" s="9">
        <v>22174</v>
      </c>
      <c r="G21" s="9" t="s">
        <v>15</v>
      </c>
      <c r="H21" s="9">
        <v>7048</v>
      </c>
      <c r="I21" s="9" t="s">
        <v>15</v>
      </c>
      <c r="J21" s="9" t="s">
        <v>15</v>
      </c>
      <c r="K21" s="9" t="s">
        <v>15</v>
      </c>
      <c r="L21" s="9" t="s">
        <v>15</v>
      </c>
      <c r="M21" s="9" t="s">
        <v>15</v>
      </c>
      <c r="N21" s="9" t="s">
        <v>15</v>
      </c>
      <c r="O21" s="9" t="s">
        <v>15</v>
      </c>
      <c r="P21" s="9" t="s">
        <v>15</v>
      </c>
      <c r="Q21" s="9" t="s">
        <v>15</v>
      </c>
      <c r="R21" s="9" t="s">
        <v>15</v>
      </c>
      <c r="S21" s="9">
        <f>14831+14626+780+7543+6961+3367+138</f>
        <v>48246</v>
      </c>
      <c r="T21" s="9">
        <f t="shared" si="0"/>
        <v>271002</v>
      </c>
      <c r="U21" s="19"/>
      <c r="V21" s="9">
        <v>309395</v>
      </c>
      <c r="W21" s="9">
        <v>288328</v>
      </c>
      <c r="X21" s="9">
        <f t="shared" si="1"/>
        <v>271002</v>
      </c>
      <c r="Y21" s="11">
        <v>17326</v>
      </c>
      <c r="Z21" s="9">
        <v>7686</v>
      </c>
    </row>
    <row r="22" spans="1:26" s="12" customFormat="1" ht="12.75">
      <c r="A22" s="21" t="s">
        <v>32</v>
      </c>
      <c r="B22" s="9">
        <v>331709</v>
      </c>
      <c r="C22" s="9">
        <v>176994</v>
      </c>
      <c r="D22" s="9">
        <v>89882</v>
      </c>
      <c r="E22" s="11">
        <v>82728</v>
      </c>
      <c r="F22" s="9">
        <v>80146</v>
      </c>
      <c r="G22" s="9">
        <v>10290</v>
      </c>
      <c r="H22" s="9">
        <v>27944</v>
      </c>
      <c r="I22" s="9" t="s">
        <v>15</v>
      </c>
      <c r="J22" s="9" t="s">
        <v>15</v>
      </c>
      <c r="K22" s="9" t="s">
        <v>15</v>
      </c>
      <c r="L22" s="9">
        <v>9673</v>
      </c>
      <c r="M22" s="9" t="s">
        <v>15</v>
      </c>
      <c r="N22" s="9" t="s">
        <v>15</v>
      </c>
      <c r="O22" s="9" t="s">
        <v>15</v>
      </c>
      <c r="P22" s="9" t="s">
        <v>15</v>
      </c>
      <c r="Q22" s="9" t="s">
        <v>15</v>
      </c>
      <c r="R22" s="9" t="s">
        <v>15</v>
      </c>
      <c r="S22" s="9">
        <f>11660+1232</f>
        <v>12892</v>
      </c>
      <c r="T22" s="9">
        <f t="shared" si="0"/>
        <v>822258</v>
      </c>
      <c r="U22" s="19"/>
      <c r="V22" s="9">
        <v>976596</v>
      </c>
      <c r="W22" s="9">
        <v>878497</v>
      </c>
      <c r="X22" s="9">
        <f t="shared" si="1"/>
        <v>822258</v>
      </c>
      <c r="Y22" s="11">
        <v>56239</v>
      </c>
      <c r="Z22" s="9">
        <v>22703</v>
      </c>
    </row>
    <row r="23" spans="1:26" s="12" customFormat="1" ht="12.75">
      <c r="A23" s="21" t="s">
        <v>33</v>
      </c>
      <c r="B23" s="9">
        <v>710247</v>
      </c>
      <c r="C23" s="9">
        <v>325007</v>
      </c>
      <c r="D23" s="9">
        <v>123493</v>
      </c>
      <c r="E23" s="11">
        <v>271899</v>
      </c>
      <c r="F23" s="9">
        <v>249483</v>
      </c>
      <c r="G23" s="9">
        <v>51305</v>
      </c>
      <c r="H23" s="9">
        <v>108158</v>
      </c>
      <c r="I23" s="9">
        <v>46218</v>
      </c>
      <c r="J23" s="9" t="s">
        <v>15</v>
      </c>
      <c r="K23" s="9" t="s">
        <v>15</v>
      </c>
      <c r="L23" s="9">
        <v>16824</v>
      </c>
      <c r="M23" s="9" t="s">
        <v>15</v>
      </c>
      <c r="N23" s="9" t="s">
        <v>15</v>
      </c>
      <c r="O23" s="9" t="s">
        <v>15</v>
      </c>
      <c r="P23" s="9">
        <v>84978</v>
      </c>
      <c r="Q23" s="9" t="s">
        <v>15</v>
      </c>
      <c r="R23" s="9" t="s">
        <v>15</v>
      </c>
      <c r="S23" s="9">
        <f>28327+21575+5171</f>
        <v>55073</v>
      </c>
      <c r="T23" s="9">
        <f t="shared" si="0"/>
        <v>2042685</v>
      </c>
      <c r="U23" s="19"/>
      <c r="V23" s="9">
        <v>2372414</v>
      </c>
      <c r="W23" s="9">
        <v>2139075</v>
      </c>
      <c r="X23" s="9">
        <f t="shared" si="1"/>
        <v>2042685</v>
      </c>
      <c r="Y23" s="11">
        <v>96390</v>
      </c>
      <c r="Z23" s="9">
        <v>28958</v>
      </c>
    </row>
    <row r="24" spans="1:26" s="12" customFormat="1" ht="12.75">
      <c r="A24" s="21" t="s">
        <v>34</v>
      </c>
      <c r="B24" s="9">
        <v>208083</v>
      </c>
      <c r="C24" s="9" t="s">
        <v>15</v>
      </c>
      <c r="D24" s="9" t="s">
        <v>15</v>
      </c>
      <c r="E24" s="11">
        <v>60052</v>
      </c>
      <c r="F24" s="9">
        <v>48896</v>
      </c>
      <c r="G24" s="9">
        <v>17522</v>
      </c>
      <c r="H24" s="9" t="s">
        <v>15</v>
      </c>
      <c r="I24" s="9" t="s">
        <v>15</v>
      </c>
      <c r="J24" s="9" t="s">
        <v>15</v>
      </c>
      <c r="K24" s="9" t="s">
        <v>15</v>
      </c>
      <c r="L24" s="9"/>
      <c r="M24" s="9">
        <v>159511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>
        <f>41219+34462</f>
        <v>75681</v>
      </c>
      <c r="T24" s="9">
        <f t="shared" si="0"/>
        <v>569745</v>
      </c>
      <c r="U24" s="19"/>
      <c r="V24" s="9">
        <v>646528</v>
      </c>
      <c r="W24" s="9">
        <v>595486</v>
      </c>
      <c r="X24" s="9">
        <f t="shared" si="1"/>
        <v>569745</v>
      </c>
      <c r="Y24" s="11">
        <v>25741</v>
      </c>
      <c r="Z24" s="9">
        <v>12718</v>
      </c>
    </row>
    <row r="25" spans="1:26" s="12" customFormat="1" ht="12.75">
      <c r="A25" s="23" t="s">
        <v>9</v>
      </c>
      <c r="B25" s="24">
        <f>SUM(B6:B24)</f>
        <v>9667103</v>
      </c>
      <c r="C25" s="24">
        <f>SUM(C6:C24)</f>
        <v>4912093</v>
      </c>
      <c r="D25" s="24">
        <f>SUM(D6:D24)</f>
        <v>2893148</v>
      </c>
      <c r="E25" s="25">
        <f>SUM(E8:E24)</f>
        <v>1582653</v>
      </c>
      <c r="F25" s="25">
        <f aca="true" t="shared" si="2" ref="F25:S25">SUM(F6:F24)</f>
        <v>1473596</v>
      </c>
      <c r="G25" s="24">
        <f t="shared" si="2"/>
        <v>1046659</v>
      </c>
      <c r="H25" s="24">
        <f t="shared" si="2"/>
        <v>695985</v>
      </c>
      <c r="I25" s="24">
        <f t="shared" si="2"/>
        <v>262484</v>
      </c>
      <c r="J25" s="24">
        <f t="shared" si="2"/>
        <v>186447</v>
      </c>
      <c r="K25" s="24">
        <f t="shared" si="2"/>
        <v>172556</v>
      </c>
      <c r="L25" s="24">
        <f t="shared" si="2"/>
        <v>165663</v>
      </c>
      <c r="M25" s="24">
        <f t="shared" si="2"/>
        <v>159511</v>
      </c>
      <c r="N25" s="24">
        <f t="shared" si="2"/>
        <v>117431</v>
      </c>
      <c r="O25" s="24">
        <f t="shared" si="2"/>
        <v>107139</v>
      </c>
      <c r="P25" s="24">
        <f t="shared" si="2"/>
        <v>84978</v>
      </c>
      <c r="Q25" s="24">
        <f t="shared" si="2"/>
        <v>75784</v>
      </c>
      <c r="R25" s="24">
        <f t="shared" si="2"/>
        <v>52328</v>
      </c>
      <c r="S25" s="24">
        <f t="shared" si="2"/>
        <v>653793</v>
      </c>
      <c r="T25" s="24">
        <f>SUM(B25:S25)</f>
        <v>24309351</v>
      </c>
      <c r="U25" s="19"/>
      <c r="V25" s="25">
        <f>SUM(V6:V24)</f>
        <v>27172871</v>
      </c>
      <c r="W25" s="25">
        <f>SUM(W6:W24)</f>
        <v>25483201</v>
      </c>
      <c r="X25" s="24">
        <f>T25</f>
        <v>24309351</v>
      </c>
      <c r="Y25" s="25">
        <f>SUM(Y6:Y24)</f>
        <v>1173850</v>
      </c>
      <c r="Z25" s="24">
        <f>SUM(Z6:Z24)</f>
        <v>629762</v>
      </c>
    </row>
    <row r="26" spans="1:26" ht="12.75">
      <c r="A26" s="6" t="s">
        <v>53</v>
      </c>
      <c r="U26" s="5"/>
      <c r="W26" s="13"/>
      <c r="X26" s="13"/>
      <c r="Y26" s="13"/>
      <c r="Z26" s="13"/>
    </row>
    <row r="27" spans="1:21" ht="12.75">
      <c r="A27" s="27" t="s">
        <v>54</v>
      </c>
      <c r="U27" s="5"/>
    </row>
    <row r="28" spans="1:21" ht="12.75">
      <c r="A28" s="6" t="s">
        <v>55</v>
      </c>
      <c r="U28" s="5"/>
    </row>
    <row r="29" ht="12.75">
      <c r="U29" s="5"/>
    </row>
    <row r="30" ht="12.75">
      <c r="U30" s="5"/>
    </row>
    <row r="31" ht="12.75">
      <c r="U31" s="5"/>
    </row>
    <row r="32" ht="12.75">
      <c r="A32" s="6" t="s">
        <v>35</v>
      </c>
    </row>
    <row r="33" spans="1:25" ht="52.5" customHeight="1">
      <c r="A33" s="20" t="s">
        <v>51</v>
      </c>
      <c r="B33" s="1" t="s">
        <v>50</v>
      </c>
      <c r="C33" s="1" t="s">
        <v>49</v>
      </c>
      <c r="D33" s="1" t="s">
        <v>48</v>
      </c>
      <c r="E33" s="1" t="s">
        <v>47</v>
      </c>
      <c r="F33" s="1" t="s">
        <v>46</v>
      </c>
      <c r="G33" s="1" t="s">
        <v>45</v>
      </c>
      <c r="H33" s="1" t="s">
        <v>44</v>
      </c>
      <c r="I33" s="1" t="s">
        <v>43</v>
      </c>
      <c r="J33" s="1" t="s">
        <v>0</v>
      </c>
      <c r="K33" s="1" t="s">
        <v>1</v>
      </c>
      <c r="L33" s="1" t="s">
        <v>2</v>
      </c>
      <c r="M33" s="1" t="s">
        <v>3</v>
      </c>
      <c r="N33" s="1" t="s">
        <v>4</v>
      </c>
      <c r="O33" s="1" t="s">
        <v>5</v>
      </c>
      <c r="P33" s="1" t="s">
        <v>6</v>
      </c>
      <c r="Q33" s="1" t="s">
        <v>7</v>
      </c>
      <c r="R33" s="1" t="s">
        <v>8</v>
      </c>
      <c r="S33" s="1" t="s">
        <v>57</v>
      </c>
      <c r="T33" s="1" t="s">
        <v>42</v>
      </c>
      <c r="U33" s="14"/>
      <c r="V33" s="1" t="s">
        <v>37</v>
      </c>
      <c r="W33" s="1" t="s">
        <v>38</v>
      </c>
      <c r="X33" s="1" t="s">
        <v>39</v>
      </c>
      <c r="Y33" s="1" t="s">
        <v>40</v>
      </c>
    </row>
    <row r="34" spans="1:25" ht="12.75">
      <c r="A34" s="21" t="s">
        <v>16</v>
      </c>
      <c r="B34" s="15">
        <f aca="true" t="shared" si="3" ref="B34:K43">B6/$T6*100</f>
        <v>39.816706424259216</v>
      </c>
      <c r="C34" s="15">
        <f t="shared" si="3"/>
        <v>21.44490851698409</v>
      </c>
      <c r="D34" s="15">
        <f t="shared" si="3"/>
        <v>13.6336411934203</v>
      </c>
      <c r="E34" s="15" t="s">
        <v>15</v>
      </c>
      <c r="F34" s="15">
        <f t="shared" si="3"/>
        <v>2.2944451359260465</v>
      </c>
      <c r="G34" s="15">
        <f t="shared" si="3"/>
        <v>7.414471264572195</v>
      </c>
      <c r="H34" s="15">
        <f t="shared" si="3"/>
        <v>5.516307475768769</v>
      </c>
      <c r="I34" s="15" t="s">
        <v>15</v>
      </c>
      <c r="J34" s="15" t="s">
        <v>15</v>
      </c>
      <c r="K34" s="15">
        <f t="shared" si="3"/>
        <v>0.9860475649917319</v>
      </c>
      <c r="L34" s="15">
        <f>L6/$T6*100</f>
        <v>0.4361949129622229</v>
      </c>
      <c r="M34" s="15" t="s">
        <v>15</v>
      </c>
      <c r="N34" s="15">
        <f>N6/$T6*100</f>
        <v>5.494829953236087</v>
      </c>
      <c r="O34" s="15" t="s">
        <v>15</v>
      </c>
      <c r="P34" s="15" t="s">
        <v>15</v>
      </c>
      <c r="Q34" s="15" t="s">
        <v>15</v>
      </c>
      <c r="R34" s="15" t="s">
        <v>15</v>
      </c>
      <c r="S34" s="15">
        <f>S6/$T6*100</f>
        <v>2.96244755787935</v>
      </c>
      <c r="T34" s="15">
        <f>T6/$T6*100</f>
        <v>100</v>
      </c>
      <c r="U34" s="15"/>
      <c r="V34" s="15">
        <f aca="true" t="shared" si="4" ref="V34:W52">W6/V6*100</f>
        <v>93.91647967890448</v>
      </c>
      <c r="W34" s="15">
        <f t="shared" si="4"/>
        <v>94.78380772146011</v>
      </c>
      <c r="X34" s="15">
        <f aca="true" t="shared" si="5" ref="X34:X52">Y6/W6*100</f>
        <v>5.216192278539904</v>
      </c>
      <c r="Y34" s="15">
        <f aca="true" t="shared" si="6" ref="Y34:Y52">Z6/Y6*100</f>
        <v>62.881873294164656</v>
      </c>
    </row>
    <row r="35" spans="1:25" ht="12.75">
      <c r="A35" s="22" t="s">
        <v>17</v>
      </c>
      <c r="B35" s="15" t="s">
        <v>15</v>
      </c>
      <c r="C35" s="15" t="s">
        <v>15</v>
      </c>
      <c r="D35" s="15" t="s">
        <v>15</v>
      </c>
      <c r="E35" s="15" t="s">
        <v>15</v>
      </c>
      <c r="F35" s="15">
        <f t="shared" si="3"/>
        <v>3.8731709425724596</v>
      </c>
      <c r="G35" s="15">
        <f t="shared" si="3"/>
        <v>4.584260920310372</v>
      </c>
      <c r="H35" s="15" t="s">
        <v>15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15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>
        <f>S7/$T7*100</f>
        <v>91.54256813711716</v>
      </c>
      <c r="T35" s="15">
        <f>T7/$T7*100</f>
        <v>100</v>
      </c>
      <c r="U35" s="15"/>
      <c r="V35" s="15">
        <f t="shared" si="4"/>
        <v>86.22480093391181</v>
      </c>
      <c r="W35" s="15">
        <f t="shared" si="4"/>
        <v>93.49324064905935</v>
      </c>
      <c r="X35" s="15">
        <f t="shared" si="5"/>
        <v>6.506759350940651</v>
      </c>
      <c r="Y35" s="15">
        <f t="shared" si="6"/>
        <v>39.285714285714285</v>
      </c>
    </row>
    <row r="36" spans="1:25" ht="12.75">
      <c r="A36" s="21" t="s">
        <v>18</v>
      </c>
      <c r="B36" s="15">
        <f t="shared" si="3"/>
        <v>46.72043871028712</v>
      </c>
      <c r="C36" s="15">
        <f t="shared" si="3"/>
        <v>18.222284747160604</v>
      </c>
      <c r="D36" s="15">
        <f t="shared" si="3"/>
        <v>17.420268174710905</v>
      </c>
      <c r="E36" s="15">
        <f t="shared" si="3"/>
        <v>3.3535799584185297</v>
      </c>
      <c r="F36" s="15">
        <f t="shared" si="3"/>
        <v>3.7679448959604116</v>
      </c>
      <c r="G36" s="15">
        <f t="shared" si="3"/>
        <v>5.779255227753055</v>
      </c>
      <c r="H36" s="15">
        <f t="shared" si="3"/>
        <v>2.4044388649289505</v>
      </c>
      <c r="I36" s="15">
        <f t="shared" si="3"/>
        <v>0.7284006168490867</v>
      </c>
      <c r="J36" s="15" t="s">
        <v>15</v>
      </c>
      <c r="K36" s="15">
        <f t="shared" si="3"/>
        <v>1.2175628017663533</v>
      </c>
      <c r="L36" s="15">
        <f>L8/$T8*100</f>
        <v>0.35677696352171</v>
      </c>
      <c r="M36" s="15" t="s">
        <v>15</v>
      </c>
      <c r="N36" s="15" t="s">
        <v>15</v>
      </c>
      <c r="O36" s="15" t="s">
        <v>15</v>
      </c>
      <c r="P36" s="15" t="s">
        <v>15</v>
      </c>
      <c r="Q36" s="15" t="s">
        <v>15</v>
      </c>
      <c r="R36" s="15" t="s">
        <v>15</v>
      </c>
      <c r="S36" s="15" t="s">
        <v>15</v>
      </c>
      <c r="T36" s="15">
        <f aca="true" t="shared" si="7" ref="T36:T52">T8/$T8*100</f>
        <v>100</v>
      </c>
      <c r="U36" s="15"/>
      <c r="V36" s="15">
        <f t="shared" si="4"/>
        <v>95.59806875826166</v>
      </c>
      <c r="W36" s="15">
        <f t="shared" si="4"/>
        <v>96.07008119206532</v>
      </c>
      <c r="X36" s="15">
        <f t="shared" si="5"/>
        <v>3.9299188079346874</v>
      </c>
      <c r="Y36" s="15">
        <f t="shared" si="6"/>
        <v>64.09852527122014</v>
      </c>
    </row>
    <row r="37" spans="1:25" ht="12.75">
      <c r="A37" s="21" t="s">
        <v>19</v>
      </c>
      <c r="B37" s="15">
        <f t="shared" si="3"/>
        <v>47.77107364214755</v>
      </c>
      <c r="C37" s="15">
        <f t="shared" si="3"/>
        <v>3.385456000466375</v>
      </c>
      <c r="D37" s="15">
        <f t="shared" si="3"/>
        <v>8.251121551543674</v>
      </c>
      <c r="E37" s="15">
        <f t="shared" si="3"/>
        <v>1.4309222293768333</v>
      </c>
      <c r="F37" s="15">
        <f t="shared" si="3"/>
        <v>3.6289777650584694</v>
      </c>
      <c r="G37" s="15">
        <f t="shared" si="3"/>
        <v>6.459288937646239</v>
      </c>
      <c r="H37" s="15">
        <f t="shared" si="3"/>
        <v>0.6828678861303888</v>
      </c>
      <c r="I37" s="15" t="s">
        <v>15</v>
      </c>
      <c r="J37" s="15" t="s">
        <v>15</v>
      </c>
      <c r="K37" s="15" t="s">
        <v>15</v>
      </c>
      <c r="L37" s="15">
        <f>L9/$T9*100</f>
        <v>0</v>
      </c>
      <c r="M37" s="15" t="s">
        <v>15</v>
      </c>
      <c r="N37" s="15" t="s">
        <v>15</v>
      </c>
      <c r="O37" s="15">
        <f>O9/$T9*100</f>
        <v>28.390291987630473</v>
      </c>
      <c r="P37" s="15" t="s">
        <v>15</v>
      </c>
      <c r="Q37" s="15" t="s">
        <v>15</v>
      </c>
      <c r="R37" s="15" t="s">
        <v>15</v>
      </c>
      <c r="S37" s="15" t="s">
        <v>15</v>
      </c>
      <c r="T37" s="15">
        <f t="shared" si="7"/>
        <v>100</v>
      </c>
      <c r="U37" s="15"/>
      <c r="V37" s="15">
        <f t="shared" si="4"/>
        <v>94.73322806010145</v>
      </c>
      <c r="W37" s="15">
        <f t="shared" si="4"/>
        <v>95.31048347379826</v>
      </c>
      <c r="X37" s="15">
        <f t="shared" si="5"/>
        <v>4.689516526201739</v>
      </c>
      <c r="Y37" s="15">
        <f t="shared" si="6"/>
        <v>68.80116329168462</v>
      </c>
    </row>
    <row r="38" spans="1:25" ht="12.75">
      <c r="A38" s="21" t="s">
        <v>20</v>
      </c>
      <c r="B38" s="15">
        <f t="shared" si="3"/>
        <v>54.97519362989891</v>
      </c>
      <c r="C38" s="15">
        <f t="shared" si="3"/>
        <v>14.65917784892245</v>
      </c>
      <c r="D38" s="15">
        <f t="shared" si="3"/>
        <v>13.86393124322435</v>
      </c>
      <c r="E38" s="15">
        <f t="shared" si="3"/>
        <v>2.5789887047955595</v>
      </c>
      <c r="F38" s="15">
        <f t="shared" si="3"/>
        <v>3.7671340742900745</v>
      </c>
      <c r="G38" s="15">
        <f t="shared" si="3"/>
        <v>5.4915908285012645</v>
      </c>
      <c r="H38" s="15">
        <f t="shared" si="3"/>
        <v>2.4121057930977026</v>
      </c>
      <c r="I38" s="15">
        <f t="shared" si="3"/>
        <v>0.7724875358531552</v>
      </c>
      <c r="J38" s="15" t="s">
        <v>15</v>
      </c>
      <c r="K38" s="15">
        <f t="shared" si="3"/>
        <v>1.015064675383526</v>
      </c>
      <c r="L38" s="15">
        <f>L10/$T10*100</f>
        <v>0.4643256660330027</v>
      </c>
      <c r="M38" s="15" t="s">
        <v>15</v>
      </c>
      <c r="N38" s="15" t="s">
        <v>15</v>
      </c>
      <c r="O38" s="15" t="s">
        <v>15</v>
      </c>
      <c r="P38" s="15" t="s">
        <v>15</v>
      </c>
      <c r="Q38" s="15" t="s">
        <v>15</v>
      </c>
      <c r="R38" s="15" t="s">
        <v>15</v>
      </c>
      <c r="S38" s="15" t="s">
        <v>15</v>
      </c>
      <c r="T38" s="15">
        <f t="shared" si="7"/>
        <v>100</v>
      </c>
      <c r="U38" s="15"/>
      <c r="V38" s="15">
        <f t="shared" si="4"/>
        <v>93.96896172991411</v>
      </c>
      <c r="W38" s="15">
        <f t="shared" si="4"/>
        <v>95.42731375771413</v>
      </c>
      <c r="X38" s="15">
        <f t="shared" si="5"/>
        <v>4.572686242285858</v>
      </c>
      <c r="Y38" s="15">
        <f t="shared" si="6"/>
        <v>58.696620160298544</v>
      </c>
    </row>
    <row r="39" spans="1:25" ht="12.75">
      <c r="A39" s="21" t="s">
        <v>21</v>
      </c>
      <c r="B39" s="15">
        <f t="shared" si="3"/>
        <v>52.281817783901076</v>
      </c>
      <c r="C39" s="15">
        <f t="shared" si="3"/>
        <v>14.545481073262035</v>
      </c>
      <c r="D39" s="15">
        <f t="shared" si="3"/>
        <v>12.279399963732697</v>
      </c>
      <c r="E39" s="15">
        <f t="shared" si="3"/>
        <v>3.3034510214248045</v>
      </c>
      <c r="F39" s="15">
        <f t="shared" si="3"/>
        <v>6.275285500791003</v>
      </c>
      <c r="G39" s="15">
        <f t="shared" si="3"/>
        <v>7.532760421117575</v>
      </c>
      <c r="H39" s="15">
        <f t="shared" si="3"/>
        <v>1.2243341093980253</v>
      </c>
      <c r="I39" s="15">
        <f t="shared" si="3"/>
        <v>0</v>
      </c>
      <c r="J39" s="15" t="s">
        <v>15</v>
      </c>
      <c r="K39" s="15">
        <f t="shared" si="3"/>
        <v>2.5574701263727904</v>
      </c>
      <c r="L39" s="15" t="s">
        <v>15</v>
      </c>
      <c r="M39" s="15" t="s">
        <v>15</v>
      </c>
      <c r="N39" s="15" t="s">
        <v>15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  <c r="T39" s="15">
        <f t="shared" si="7"/>
        <v>100</v>
      </c>
      <c r="U39" s="15"/>
      <c r="V39" s="15">
        <f t="shared" si="4"/>
        <v>89.83612058640306</v>
      </c>
      <c r="W39" s="15">
        <f t="shared" si="4"/>
        <v>95.32732749439685</v>
      </c>
      <c r="X39" s="15">
        <f t="shared" si="5"/>
        <v>4.6726725056031535</v>
      </c>
      <c r="Y39" s="15">
        <f t="shared" si="6"/>
        <v>52.647021303737716</v>
      </c>
    </row>
    <row r="40" spans="1:25" ht="12.75">
      <c r="A40" s="21" t="s">
        <v>22</v>
      </c>
      <c r="B40" s="15">
        <f t="shared" si="3"/>
        <v>39.97324471995722</v>
      </c>
      <c r="C40" s="15">
        <f t="shared" si="3"/>
        <v>26.30674792808448</v>
      </c>
      <c r="D40" s="15">
        <f t="shared" si="3"/>
        <v>15.626879762063894</v>
      </c>
      <c r="E40" s="15">
        <f t="shared" si="3"/>
        <v>3.117689814195963</v>
      </c>
      <c r="F40" s="15">
        <f t="shared" si="3"/>
        <v>3.731954284186606</v>
      </c>
      <c r="G40" s="15">
        <f t="shared" si="3"/>
        <v>6.783643563694692</v>
      </c>
      <c r="H40" s="15" t="s">
        <v>15</v>
      </c>
      <c r="I40" s="15" t="s">
        <v>15</v>
      </c>
      <c r="J40" s="15" t="s">
        <v>15</v>
      </c>
      <c r="K40" s="15">
        <f t="shared" si="3"/>
        <v>0.57405844806844</v>
      </c>
      <c r="L40" s="15">
        <f aca="true" t="shared" si="8" ref="L40:L45">L12/$T12*100</f>
        <v>0.6204259123111884</v>
      </c>
      <c r="M40" s="15" t="s">
        <v>15</v>
      </c>
      <c r="N40" s="15" t="s">
        <v>15</v>
      </c>
      <c r="O40" s="15" t="s">
        <v>15</v>
      </c>
      <c r="P40" s="15" t="s">
        <v>15</v>
      </c>
      <c r="Q40" s="15" t="s">
        <v>15</v>
      </c>
      <c r="R40" s="15" t="s">
        <v>15</v>
      </c>
      <c r="S40" s="15">
        <f>S12/$T12*100</f>
        <v>3.2653555674375085</v>
      </c>
      <c r="T40" s="15">
        <f t="shared" si="7"/>
        <v>100</v>
      </c>
      <c r="U40" s="15"/>
      <c r="V40" s="15">
        <f t="shared" si="4"/>
        <v>93.48158363716472</v>
      </c>
      <c r="W40" s="15">
        <f t="shared" si="4"/>
        <v>96.23073637665502</v>
      </c>
      <c r="X40" s="15">
        <f t="shared" si="5"/>
        <v>3.769263623344974</v>
      </c>
      <c r="Y40" s="15">
        <f t="shared" si="6"/>
        <v>64.86255898898872</v>
      </c>
    </row>
    <row r="41" spans="1:25" ht="12.75">
      <c r="A41" s="21" t="s">
        <v>23</v>
      </c>
      <c r="B41" s="15">
        <f t="shared" si="3"/>
        <v>25.210980658601322</v>
      </c>
      <c r="C41" s="15">
        <f t="shared" si="3"/>
        <v>32.86348953467599</v>
      </c>
      <c r="D41" s="15">
        <f t="shared" si="3"/>
        <v>15.855544264205868</v>
      </c>
      <c r="E41" s="15">
        <f t="shared" si="3"/>
        <v>0.9454959717215143</v>
      </c>
      <c r="F41" s="15">
        <f t="shared" si="3"/>
        <v>2.8586475956746646</v>
      </c>
      <c r="G41" s="15">
        <f t="shared" si="3"/>
        <v>6.984497009419329</v>
      </c>
      <c r="H41" s="15">
        <f t="shared" si="3"/>
        <v>1.5438073454948003</v>
      </c>
      <c r="I41" s="15" t="s">
        <v>15</v>
      </c>
      <c r="J41" s="15">
        <f t="shared" si="3"/>
        <v>9.100453638922161</v>
      </c>
      <c r="K41" s="15">
        <f t="shared" si="3"/>
        <v>1.3658465632483163</v>
      </c>
      <c r="L41" s="15">
        <f t="shared" si="8"/>
        <v>0.6967120696067779</v>
      </c>
      <c r="M41" s="15" t="s">
        <v>15</v>
      </c>
      <c r="N41" s="15" t="s">
        <v>15</v>
      </c>
      <c r="O41" s="15" t="s">
        <v>15</v>
      </c>
      <c r="P41" s="15" t="s">
        <v>15</v>
      </c>
      <c r="Q41" s="15" t="s">
        <v>15</v>
      </c>
      <c r="R41" s="15">
        <f>R13/$T13*100</f>
        <v>2.554122823201869</v>
      </c>
      <c r="S41" s="15" t="s">
        <v>15</v>
      </c>
      <c r="T41" s="15">
        <f t="shared" si="7"/>
        <v>100</v>
      </c>
      <c r="U41" s="15"/>
      <c r="V41" s="15">
        <f t="shared" si="4"/>
        <v>96.21854423490218</v>
      </c>
      <c r="W41" s="15">
        <f t="shared" si="4"/>
        <v>96.01584793926644</v>
      </c>
      <c r="X41" s="15">
        <f t="shared" si="5"/>
        <v>3.9841520607335625</v>
      </c>
      <c r="Y41" s="15">
        <f t="shared" si="6"/>
        <v>66.73920459223883</v>
      </c>
    </row>
    <row r="42" spans="1:25" ht="12.75">
      <c r="A42" s="21" t="s">
        <v>24</v>
      </c>
      <c r="B42" s="15">
        <f t="shared" si="3"/>
        <v>35.05432733430863</v>
      </c>
      <c r="C42" s="15">
        <f t="shared" si="3"/>
        <v>34.81468593996092</v>
      </c>
      <c r="D42" s="15">
        <f t="shared" si="3"/>
        <v>15.272466178729713</v>
      </c>
      <c r="E42" s="15">
        <f t="shared" si="3"/>
        <v>1.193951707599794</v>
      </c>
      <c r="F42" s="15">
        <f t="shared" si="3"/>
        <v>4.133692858266309</v>
      </c>
      <c r="G42" s="15">
        <f t="shared" si="3"/>
        <v>3.5029980759742405</v>
      </c>
      <c r="H42" s="15">
        <f t="shared" si="3"/>
        <v>1.4276680506150203</v>
      </c>
      <c r="I42" s="15">
        <f t="shared" si="3"/>
        <v>3.219241981250983</v>
      </c>
      <c r="J42" s="15" t="s">
        <v>15</v>
      </c>
      <c r="K42" s="15">
        <f t="shared" si="3"/>
        <v>0.9836123852963926</v>
      </c>
      <c r="L42" s="15">
        <f t="shared" si="8"/>
        <v>0.11699283176516975</v>
      </c>
      <c r="M42" s="15" t="s">
        <v>15</v>
      </c>
      <c r="N42" s="15" t="s">
        <v>15</v>
      </c>
      <c r="O42" s="15" t="s">
        <v>15</v>
      </c>
      <c r="P42" s="15" t="s">
        <v>15</v>
      </c>
      <c r="Q42" s="15" t="s">
        <v>15</v>
      </c>
      <c r="R42" s="15" t="s">
        <v>15</v>
      </c>
      <c r="S42" s="15">
        <f>S14/$T14*100</f>
        <v>0.2803626562328308</v>
      </c>
      <c r="T42" s="15">
        <f t="shared" si="7"/>
        <v>100</v>
      </c>
      <c r="U42" s="15"/>
      <c r="V42" s="15">
        <f t="shared" si="4"/>
        <v>95.95756998580153</v>
      </c>
      <c r="W42" s="15">
        <f t="shared" si="4"/>
        <v>95.81540097181829</v>
      </c>
      <c r="X42" s="15">
        <f t="shared" si="5"/>
        <v>4.184599028181698</v>
      </c>
      <c r="Y42" s="15">
        <f t="shared" si="6"/>
        <v>68.18860152193486</v>
      </c>
    </row>
    <row r="43" spans="1:25" ht="12.75">
      <c r="A43" s="21" t="s">
        <v>25</v>
      </c>
      <c r="B43" s="15">
        <f t="shared" si="3"/>
        <v>32.46157061254818</v>
      </c>
      <c r="C43" s="15">
        <f t="shared" si="3"/>
        <v>28.49602935029954</v>
      </c>
      <c r="D43" s="15">
        <f t="shared" si="3"/>
        <v>24.162680536850413</v>
      </c>
      <c r="E43" s="15">
        <f t="shared" si="3"/>
        <v>2.5321599405563555</v>
      </c>
      <c r="F43" s="15">
        <f t="shared" si="3"/>
        <v>7.433242000650164</v>
      </c>
      <c r="G43" s="15" t="s">
        <v>15</v>
      </c>
      <c r="H43" s="15">
        <f t="shared" si="3"/>
        <v>0.8103840616727814</v>
      </c>
      <c r="I43" s="15" t="s">
        <v>15</v>
      </c>
      <c r="J43" s="15" t="s">
        <v>15</v>
      </c>
      <c r="K43" s="15">
        <f t="shared" si="3"/>
        <v>0.6223006548088981</v>
      </c>
      <c r="L43" s="15">
        <f t="shared" si="8"/>
        <v>0.35480425393581944</v>
      </c>
      <c r="M43" s="15" t="s">
        <v>15</v>
      </c>
      <c r="N43" s="15" t="s">
        <v>15</v>
      </c>
      <c r="O43" s="15" t="s">
        <v>15</v>
      </c>
      <c r="P43" s="15" t="s">
        <v>15</v>
      </c>
      <c r="Q43" s="15" t="s">
        <v>15</v>
      </c>
      <c r="R43" s="15" t="s">
        <v>15</v>
      </c>
      <c r="S43" s="15">
        <f>S15/$T15*100</f>
        <v>3.1268285886778435</v>
      </c>
      <c r="T43" s="15">
        <f t="shared" si="7"/>
        <v>100</v>
      </c>
      <c r="U43" s="15"/>
      <c r="V43" s="15">
        <f t="shared" si="4"/>
        <v>95.59500577859457</v>
      </c>
      <c r="W43" s="15">
        <f t="shared" si="4"/>
        <v>94.83730599157903</v>
      </c>
      <c r="X43" s="15">
        <f t="shared" si="5"/>
        <v>5.162694008420978</v>
      </c>
      <c r="Y43" s="15">
        <f t="shared" si="6"/>
        <v>50.584371267701755</v>
      </c>
    </row>
    <row r="44" spans="1:25" ht="12.75">
      <c r="A44" s="21" t="s">
        <v>26</v>
      </c>
      <c r="B44" s="15">
        <f aca="true" t="shared" si="9" ref="B44:K52">B16/$T16*100</f>
        <v>44.25962607824802</v>
      </c>
      <c r="C44" s="15">
        <f t="shared" si="9"/>
        <v>24.93540194651779</v>
      </c>
      <c r="D44" s="15">
        <f t="shared" si="9"/>
        <v>14.663758140461344</v>
      </c>
      <c r="E44" s="15">
        <f t="shared" si="9"/>
        <v>0.8206857629763241</v>
      </c>
      <c r="F44" s="15">
        <f t="shared" si="9"/>
        <v>4.815390659149132</v>
      </c>
      <c r="G44" s="15">
        <f t="shared" si="9"/>
        <v>1.8404220590594969</v>
      </c>
      <c r="H44" s="15">
        <f t="shared" si="9"/>
        <v>0.5568988507909458</v>
      </c>
      <c r="I44" s="15">
        <f t="shared" si="9"/>
        <v>6.323277984651392</v>
      </c>
      <c r="J44" s="15" t="s">
        <v>15</v>
      </c>
      <c r="K44" s="15">
        <f t="shared" si="9"/>
        <v>1.25654971698583</v>
      </c>
      <c r="L44" s="15">
        <f t="shared" si="8"/>
        <v>0.5279888011597218</v>
      </c>
      <c r="M44" s="15" t="s">
        <v>15</v>
      </c>
      <c r="N44" s="15" t="s">
        <v>15</v>
      </c>
      <c r="O44" s="15" t="s">
        <v>15</v>
      </c>
      <c r="P44" s="15" t="s">
        <v>15</v>
      </c>
      <c r="Q44" s="15" t="s">
        <v>15</v>
      </c>
      <c r="R44" s="15" t="s">
        <v>15</v>
      </c>
      <c r="S44" s="15" t="s">
        <v>15</v>
      </c>
      <c r="T44" s="15">
        <f t="shared" si="7"/>
        <v>100</v>
      </c>
      <c r="U44" s="15"/>
      <c r="V44" s="15">
        <f t="shared" si="4"/>
        <v>95.70661761095141</v>
      </c>
      <c r="W44" s="15">
        <f t="shared" si="4"/>
        <v>95.10999196159457</v>
      </c>
      <c r="X44" s="15">
        <f t="shared" si="5"/>
        <v>4.890008038405423</v>
      </c>
      <c r="Y44" s="15">
        <f t="shared" si="6"/>
        <v>63.76819392504507</v>
      </c>
    </row>
    <row r="45" spans="1:25" ht="12.75">
      <c r="A45" s="21" t="s">
        <v>27</v>
      </c>
      <c r="B45" s="15">
        <f t="shared" si="9"/>
        <v>37.66785607756936</v>
      </c>
      <c r="C45" s="15">
        <f t="shared" si="9"/>
        <v>20.88509048332588</v>
      </c>
      <c r="D45" s="15">
        <f t="shared" si="9"/>
        <v>8.330115145679883</v>
      </c>
      <c r="E45" s="15">
        <f t="shared" si="9"/>
        <v>8.551393626640616</v>
      </c>
      <c r="F45" s="15">
        <f t="shared" si="9"/>
        <v>11.581314860643197</v>
      </c>
      <c r="G45" s="15">
        <f t="shared" si="9"/>
        <v>3.4390754591264776</v>
      </c>
      <c r="H45" s="15">
        <f t="shared" si="9"/>
        <v>3.195235480504229</v>
      </c>
      <c r="I45" s="15">
        <f t="shared" si="9"/>
        <v>2.8893367329896567</v>
      </c>
      <c r="J45" s="15" t="s">
        <v>15</v>
      </c>
      <c r="K45" s="15">
        <f t="shared" si="9"/>
        <v>0.4086854147828793</v>
      </c>
      <c r="L45" s="15">
        <f t="shared" si="8"/>
        <v>0.46681789706917354</v>
      </c>
      <c r="M45" s="15" t="s">
        <v>15</v>
      </c>
      <c r="N45" s="15" t="s">
        <v>15</v>
      </c>
      <c r="O45" s="15" t="s">
        <v>15</v>
      </c>
      <c r="P45" s="15" t="s">
        <v>15</v>
      </c>
      <c r="Q45" s="15" t="s">
        <v>15</v>
      </c>
      <c r="R45" s="15" t="s">
        <v>15</v>
      </c>
      <c r="S45" s="15">
        <f aca="true" t="shared" si="10" ref="S45:S52">S17/$T17*100</f>
        <v>2.5850788216686484</v>
      </c>
      <c r="T45" s="15">
        <f t="shared" si="7"/>
        <v>100</v>
      </c>
      <c r="U45" s="15"/>
      <c r="V45" s="15">
        <f t="shared" si="4"/>
        <v>93.9003921018209</v>
      </c>
      <c r="W45" s="15">
        <f t="shared" si="4"/>
        <v>95.89081200939776</v>
      </c>
      <c r="X45" s="15">
        <f t="shared" si="5"/>
        <v>4.10918799060224</v>
      </c>
      <c r="Y45" s="15">
        <f t="shared" si="6"/>
        <v>50.97639690397396</v>
      </c>
    </row>
    <row r="46" spans="1:25" ht="12.75">
      <c r="A46" s="21" t="s">
        <v>28</v>
      </c>
      <c r="B46" s="15">
        <f t="shared" si="9"/>
        <v>43.405378359530346</v>
      </c>
      <c r="C46" s="15" t="s">
        <v>15</v>
      </c>
      <c r="D46" s="15" t="s">
        <v>15</v>
      </c>
      <c r="E46" s="15">
        <f t="shared" si="9"/>
        <v>6.988030518677524</v>
      </c>
      <c r="F46" s="15">
        <f t="shared" si="9"/>
        <v>8.607423307952953</v>
      </c>
      <c r="G46" s="15">
        <f t="shared" si="9"/>
        <v>2.7739538694064</v>
      </c>
      <c r="H46" s="15">
        <f t="shared" si="9"/>
        <v>6.3943525410195186</v>
      </c>
      <c r="I46" s="15">
        <f t="shared" si="9"/>
        <v>1.1054335793597092</v>
      </c>
      <c r="J46" s="15" t="s">
        <v>15</v>
      </c>
      <c r="K46" s="15">
        <f t="shared" si="9"/>
        <v>0.44098089082806413</v>
      </c>
      <c r="L46" s="15" t="s">
        <v>15</v>
      </c>
      <c r="M46" s="15" t="s">
        <v>15</v>
      </c>
      <c r="N46" s="15" t="s">
        <v>15</v>
      </c>
      <c r="O46" s="15" t="s">
        <v>15</v>
      </c>
      <c r="P46" s="15" t="s">
        <v>15</v>
      </c>
      <c r="Q46" s="15">
        <f>Q18/$T18*100</f>
        <v>9.82342617005115</v>
      </c>
      <c r="R46" s="15" t="s">
        <v>15</v>
      </c>
      <c r="S46" s="15">
        <f t="shared" si="10"/>
        <v>20.461020763174336</v>
      </c>
      <c r="T46" s="15">
        <f t="shared" si="7"/>
        <v>100</v>
      </c>
      <c r="U46" s="15"/>
      <c r="V46" s="15">
        <f t="shared" si="4"/>
        <v>91.09328019405851</v>
      </c>
      <c r="W46" s="15">
        <f t="shared" si="4"/>
        <v>93.54887214398141</v>
      </c>
      <c r="X46" s="15">
        <f t="shared" si="5"/>
        <v>6.451127856018587</v>
      </c>
      <c r="Y46" s="15">
        <f t="shared" si="6"/>
        <v>46.68421052631579</v>
      </c>
    </row>
    <row r="47" spans="1:25" ht="12.75">
      <c r="A47" s="21" t="s">
        <v>29</v>
      </c>
      <c r="B47" s="15">
        <f t="shared" si="9"/>
        <v>35.3790812296905</v>
      </c>
      <c r="C47" s="15">
        <f t="shared" si="9"/>
        <v>15.30616163324951</v>
      </c>
      <c r="D47" s="15">
        <f t="shared" si="9"/>
        <v>5.62111907606118</v>
      </c>
      <c r="E47" s="15">
        <f t="shared" si="9"/>
        <v>22.251997089858406</v>
      </c>
      <c r="F47" s="15">
        <f t="shared" si="9"/>
        <v>7.241519957406487</v>
      </c>
      <c r="G47" s="15">
        <f t="shared" si="9"/>
        <v>2.603455845035998</v>
      </c>
      <c r="H47" s="15">
        <f t="shared" si="9"/>
        <v>4.536821490212521</v>
      </c>
      <c r="I47" s="15">
        <f t="shared" si="9"/>
        <v>0.26117586741212234</v>
      </c>
      <c r="J47" s="15" t="s">
        <v>15</v>
      </c>
      <c r="K47" s="15" t="s">
        <v>15</v>
      </c>
      <c r="L47" s="15">
        <f>L19/$T19*100</f>
        <v>3.500161386240344</v>
      </c>
      <c r="M47" s="15" t="s">
        <v>15</v>
      </c>
      <c r="N47" s="15" t="s">
        <v>15</v>
      </c>
      <c r="O47" s="15" t="s">
        <v>15</v>
      </c>
      <c r="P47" s="15" t="s">
        <v>15</v>
      </c>
      <c r="Q47" s="15" t="s">
        <v>15</v>
      </c>
      <c r="R47" s="15" t="s">
        <v>15</v>
      </c>
      <c r="S47" s="15">
        <f t="shared" si="10"/>
        <v>3.2985064248329317</v>
      </c>
      <c r="T47" s="15">
        <f t="shared" si="7"/>
        <v>100</v>
      </c>
      <c r="U47" s="15"/>
      <c r="V47" s="15">
        <f t="shared" si="4"/>
        <v>92.23616125327334</v>
      </c>
      <c r="W47" s="15">
        <f t="shared" si="4"/>
        <v>94.50850822475621</v>
      </c>
      <c r="X47" s="15">
        <f t="shared" si="5"/>
        <v>5.491491775243781</v>
      </c>
      <c r="Y47" s="15">
        <f t="shared" si="6"/>
        <v>40.34276120136104</v>
      </c>
    </row>
    <row r="48" spans="1:25" ht="12.75">
      <c r="A48" s="21" t="s">
        <v>30</v>
      </c>
      <c r="B48" s="15">
        <f t="shared" si="9"/>
        <v>37.75003779691287</v>
      </c>
      <c r="C48" s="15">
        <f t="shared" si="9"/>
        <v>22.933578915466775</v>
      </c>
      <c r="D48" s="15">
        <f t="shared" si="9"/>
        <v>9.44073685685705</v>
      </c>
      <c r="E48" s="15">
        <f t="shared" si="9"/>
        <v>15.350517179128373</v>
      </c>
      <c r="F48" s="15">
        <f t="shared" si="9"/>
        <v>8.444279066171175</v>
      </c>
      <c r="G48" s="15">
        <f t="shared" si="9"/>
        <v>0.4445193095625844</v>
      </c>
      <c r="H48" s="15">
        <f t="shared" si="9"/>
        <v>2.2451711423504226</v>
      </c>
      <c r="I48" s="15">
        <f t="shared" si="9"/>
        <v>0.3854939935700375</v>
      </c>
      <c r="J48" s="15" t="s">
        <v>15</v>
      </c>
      <c r="K48" s="15" t="s">
        <v>15</v>
      </c>
      <c r="L48" s="15">
        <f>L20/$T20*100</f>
        <v>0.29457429630432486</v>
      </c>
      <c r="M48" s="15" t="s">
        <v>15</v>
      </c>
      <c r="N48" s="15" t="s">
        <v>15</v>
      </c>
      <c r="O48" s="15" t="s">
        <v>15</v>
      </c>
      <c r="P48" s="15" t="s">
        <v>15</v>
      </c>
      <c r="Q48" s="15" t="s">
        <v>15</v>
      </c>
      <c r="R48" s="15" t="s">
        <v>15</v>
      </c>
      <c r="S48" s="15">
        <f t="shared" si="10"/>
        <v>2.711091443676387</v>
      </c>
      <c r="T48" s="15">
        <f t="shared" si="7"/>
        <v>100</v>
      </c>
      <c r="U48" s="15"/>
      <c r="V48" s="15">
        <f t="shared" si="4"/>
        <v>94.71341120615745</v>
      </c>
      <c r="W48" s="15">
        <f t="shared" si="4"/>
        <v>95.64006827042748</v>
      </c>
      <c r="X48" s="15">
        <f t="shared" si="5"/>
        <v>4.3599317295725175</v>
      </c>
      <c r="Y48" s="15">
        <f t="shared" si="6"/>
        <v>37.99557803555744</v>
      </c>
    </row>
    <row r="49" spans="1:25" ht="12.75">
      <c r="A49" s="21" t="s">
        <v>31</v>
      </c>
      <c r="B49" s="15">
        <f t="shared" si="9"/>
        <v>35.63700636895668</v>
      </c>
      <c r="C49" s="15">
        <f t="shared" si="9"/>
        <v>16.182906399214765</v>
      </c>
      <c r="D49" s="15">
        <f t="shared" si="9"/>
        <v>7.853447576032649</v>
      </c>
      <c r="E49" s="15">
        <f t="shared" si="9"/>
        <v>11.740872761086633</v>
      </c>
      <c r="F49" s="15">
        <f t="shared" si="9"/>
        <v>8.182227437435886</v>
      </c>
      <c r="G49" s="15" t="s">
        <v>15</v>
      </c>
      <c r="H49" s="15">
        <f t="shared" si="9"/>
        <v>2.6007188138832924</v>
      </c>
      <c r="I49" s="15" t="s">
        <v>15</v>
      </c>
      <c r="J49" s="15" t="s">
        <v>15</v>
      </c>
      <c r="K49" s="15" t="s">
        <v>15</v>
      </c>
      <c r="L49" s="15" t="s">
        <v>15</v>
      </c>
      <c r="M49" s="15" t="s">
        <v>15</v>
      </c>
      <c r="N49" s="15" t="s">
        <v>15</v>
      </c>
      <c r="O49" s="15" t="s">
        <v>15</v>
      </c>
      <c r="P49" s="15" t="s">
        <v>15</v>
      </c>
      <c r="Q49" s="15" t="s">
        <v>15</v>
      </c>
      <c r="R49" s="15" t="s">
        <v>15</v>
      </c>
      <c r="S49" s="15">
        <f t="shared" si="10"/>
        <v>17.802820643390085</v>
      </c>
      <c r="T49" s="15">
        <f t="shared" si="7"/>
        <v>100</v>
      </c>
      <c r="U49" s="15"/>
      <c r="V49" s="15">
        <f t="shared" si="4"/>
        <v>93.1909048303948</v>
      </c>
      <c r="W49" s="15">
        <f t="shared" si="4"/>
        <v>93.99087150744985</v>
      </c>
      <c r="X49" s="15">
        <f t="shared" si="5"/>
        <v>6.009128492550151</v>
      </c>
      <c r="Y49" s="15">
        <f t="shared" si="6"/>
        <v>44.361075839778366</v>
      </c>
    </row>
    <row r="50" spans="1:25" ht="12.75">
      <c r="A50" s="21" t="s">
        <v>32</v>
      </c>
      <c r="B50" s="15">
        <f t="shared" si="9"/>
        <v>40.34123109778196</v>
      </c>
      <c r="C50" s="15">
        <f t="shared" si="9"/>
        <v>21.52536065322563</v>
      </c>
      <c r="D50" s="15">
        <f t="shared" si="9"/>
        <v>10.931118943202742</v>
      </c>
      <c r="E50" s="15">
        <f t="shared" si="9"/>
        <v>10.061075720759177</v>
      </c>
      <c r="F50" s="15">
        <f t="shared" si="9"/>
        <v>9.747062357556874</v>
      </c>
      <c r="G50" s="15">
        <f t="shared" si="9"/>
        <v>1.2514320322818386</v>
      </c>
      <c r="H50" s="15">
        <f t="shared" si="9"/>
        <v>3.3984467162374825</v>
      </c>
      <c r="I50" s="15" t="s">
        <v>15</v>
      </c>
      <c r="J50" s="15" t="s">
        <v>15</v>
      </c>
      <c r="K50" s="15" t="s">
        <v>15</v>
      </c>
      <c r="L50" s="15">
        <f>L22/$T22*100</f>
        <v>1.1763947568767954</v>
      </c>
      <c r="M50" s="15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 t="s">
        <v>15</v>
      </c>
      <c r="S50" s="15">
        <f t="shared" si="10"/>
        <v>1.5678777220774986</v>
      </c>
      <c r="T50" s="15">
        <f t="shared" si="7"/>
        <v>100</v>
      </c>
      <c r="U50" s="15"/>
      <c r="V50" s="15">
        <f t="shared" si="4"/>
        <v>89.95500698344044</v>
      </c>
      <c r="W50" s="15">
        <f t="shared" si="4"/>
        <v>93.59827068276842</v>
      </c>
      <c r="X50" s="15">
        <f t="shared" si="5"/>
        <v>6.40172931723159</v>
      </c>
      <c r="Y50" s="15">
        <f t="shared" si="6"/>
        <v>40.36878322872028</v>
      </c>
    </row>
    <row r="51" spans="1:25" ht="12.75">
      <c r="A51" s="21" t="s">
        <v>33</v>
      </c>
      <c r="B51" s="15">
        <f t="shared" si="9"/>
        <v>34.7702656062976</v>
      </c>
      <c r="C51" s="15">
        <f t="shared" si="9"/>
        <v>15.910774299512651</v>
      </c>
      <c r="D51" s="15">
        <f t="shared" si="9"/>
        <v>6.045621326832086</v>
      </c>
      <c r="E51" s="15">
        <f t="shared" si="9"/>
        <v>13.310862908377944</v>
      </c>
      <c r="F51" s="15">
        <f t="shared" si="9"/>
        <v>12.21348372362846</v>
      </c>
      <c r="G51" s="15">
        <f t="shared" si="9"/>
        <v>2.511645212061576</v>
      </c>
      <c r="H51" s="15">
        <f t="shared" si="9"/>
        <v>5.294893730555616</v>
      </c>
      <c r="I51" s="15">
        <f t="shared" si="9"/>
        <v>2.26261024093289</v>
      </c>
      <c r="J51" s="15" t="s">
        <v>15</v>
      </c>
      <c r="K51" s="15" t="s">
        <v>15</v>
      </c>
      <c r="L51" s="15">
        <f>L23/$T23*100</f>
        <v>0.8236218506524501</v>
      </c>
      <c r="M51" s="15" t="s">
        <v>15</v>
      </c>
      <c r="N51" s="15" t="s">
        <v>15</v>
      </c>
      <c r="O51" s="15" t="s">
        <v>15</v>
      </c>
      <c r="P51" s="15">
        <f>P23/$T23*100</f>
        <v>4.160112792721344</v>
      </c>
      <c r="Q51" s="15" t="s">
        <v>15</v>
      </c>
      <c r="R51" s="15" t="s">
        <v>15</v>
      </c>
      <c r="S51" s="15">
        <f t="shared" si="10"/>
        <v>2.6961083084273882</v>
      </c>
      <c r="T51" s="15">
        <f t="shared" si="7"/>
        <v>100</v>
      </c>
      <c r="U51" s="15"/>
      <c r="V51" s="15">
        <f t="shared" si="4"/>
        <v>90.1644906833293</v>
      </c>
      <c r="W51" s="15">
        <f t="shared" si="4"/>
        <v>95.49384663931839</v>
      </c>
      <c r="X51" s="15">
        <f t="shared" si="5"/>
        <v>4.506153360681603</v>
      </c>
      <c r="Y51" s="15">
        <f t="shared" si="6"/>
        <v>30.042535532731613</v>
      </c>
    </row>
    <row r="52" spans="1:25" ht="12.75">
      <c r="A52" s="21" t="s">
        <v>34</v>
      </c>
      <c r="B52" s="15">
        <f t="shared" si="9"/>
        <v>36.52212832056446</v>
      </c>
      <c r="C52" s="15" t="s">
        <v>15</v>
      </c>
      <c r="D52" s="15" t="s">
        <v>15</v>
      </c>
      <c r="E52" s="15">
        <f t="shared" si="9"/>
        <v>10.540153928511877</v>
      </c>
      <c r="F52" s="15">
        <f t="shared" si="9"/>
        <v>8.582084967836488</v>
      </c>
      <c r="G52" s="15">
        <f t="shared" si="9"/>
        <v>3.0754109294508947</v>
      </c>
      <c r="H52" s="15" t="s">
        <v>15</v>
      </c>
      <c r="I52" s="15" t="s">
        <v>15</v>
      </c>
      <c r="J52" s="15" t="s">
        <v>15</v>
      </c>
      <c r="K52" s="15" t="s">
        <v>15</v>
      </c>
      <c r="L52" s="15" t="s">
        <v>15</v>
      </c>
      <c r="M52" s="15">
        <f>M24/$T24*100</f>
        <v>27.9969108987354</v>
      </c>
      <c r="N52" s="15" t="s">
        <v>15</v>
      </c>
      <c r="O52" s="15" t="s">
        <v>15</v>
      </c>
      <c r="P52" s="15" t="s">
        <v>15</v>
      </c>
      <c r="Q52" s="15" t="s">
        <v>15</v>
      </c>
      <c r="R52" s="15" t="s">
        <v>15</v>
      </c>
      <c r="S52" s="15">
        <f t="shared" si="10"/>
        <v>13.283310954900877</v>
      </c>
      <c r="T52" s="15">
        <f t="shared" si="7"/>
        <v>100</v>
      </c>
      <c r="U52" s="15"/>
      <c r="V52" s="15">
        <f t="shared" si="4"/>
        <v>92.10521431399724</v>
      </c>
      <c r="W52" s="15">
        <f t="shared" si="4"/>
        <v>95.6773123129679</v>
      </c>
      <c r="X52" s="15">
        <f t="shared" si="5"/>
        <v>4.322687687032105</v>
      </c>
      <c r="Y52" s="15">
        <f t="shared" si="6"/>
        <v>49.40755992385688</v>
      </c>
    </row>
    <row r="53" spans="1:25" ht="12.75">
      <c r="A53" s="23" t="s">
        <v>9</v>
      </c>
      <c r="B53" s="17">
        <f aca="true" t="shared" si="11" ref="B53:K53">B25/$T25*100</f>
        <v>39.76701393632434</v>
      </c>
      <c r="C53" s="17">
        <f t="shared" si="11"/>
        <v>20.206598687064908</v>
      </c>
      <c r="D53" s="17">
        <f t="shared" si="11"/>
        <v>11.901379020772707</v>
      </c>
      <c r="E53" s="17">
        <f t="shared" si="11"/>
        <v>6.510469983340979</v>
      </c>
      <c r="F53" s="17">
        <f t="shared" si="11"/>
        <v>6.061848380896717</v>
      </c>
      <c r="G53" s="17">
        <f t="shared" si="11"/>
        <v>4.305581831452432</v>
      </c>
      <c r="H53" s="17">
        <f t="shared" si="11"/>
        <v>2.8630340645457792</v>
      </c>
      <c r="I53" s="17">
        <f t="shared" si="11"/>
        <v>1.0797655601747658</v>
      </c>
      <c r="J53" s="17">
        <f t="shared" si="11"/>
        <v>0.7669764610334517</v>
      </c>
      <c r="K53" s="17">
        <f t="shared" si="11"/>
        <v>0.7098338413065819</v>
      </c>
      <c r="L53" s="17">
        <f aca="true" t="shared" si="12" ref="L53:T53">L25/$T25*100</f>
        <v>0.6814784977188408</v>
      </c>
      <c r="M53" s="17">
        <f t="shared" si="12"/>
        <v>0.6561713638508901</v>
      </c>
      <c r="N53" s="17">
        <f t="shared" si="12"/>
        <v>0.4830692518282368</v>
      </c>
      <c r="O53" s="17">
        <f t="shared" si="12"/>
        <v>0.44073163450558595</v>
      </c>
      <c r="P53" s="17">
        <f t="shared" si="12"/>
        <v>0.3495691843027812</v>
      </c>
      <c r="Q53" s="17">
        <f t="shared" si="12"/>
        <v>0.31174834737463786</v>
      </c>
      <c r="R53" s="17">
        <f t="shared" si="12"/>
        <v>0.21525872903805618</v>
      </c>
      <c r="S53" s="17">
        <f t="shared" si="12"/>
        <v>2.6894712244683125</v>
      </c>
      <c r="T53" s="17">
        <f t="shared" si="12"/>
        <v>100</v>
      </c>
      <c r="U53" s="15"/>
      <c r="V53" s="17">
        <f>W25/V25*100</f>
        <v>93.78177594851866</v>
      </c>
      <c r="W53" s="17">
        <f>X25/W25*100</f>
        <v>95.39363206372701</v>
      </c>
      <c r="X53" s="17">
        <f>Y25/W25*100</f>
        <v>4.606367936272998</v>
      </c>
      <c r="Y53" s="17">
        <f>Z25/Y25*100</f>
        <v>53.64927375729437</v>
      </c>
    </row>
    <row r="54" spans="1:2" ht="12.75">
      <c r="A54" s="26" t="s">
        <v>52</v>
      </c>
      <c r="B54" s="6"/>
    </row>
    <row r="55" ht="12.75">
      <c r="A55" s="6" t="s">
        <v>36</v>
      </c>
    </row>
    <row r="56" ht="12.75">
      <c r="B56" s="6"/>
    </row>
  </sheetData>
  <printOptions/>
  <pageMargins left="0.22" right="0.28" top="0.55" bottom="0.7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